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ля\emma ИРКУТСК 10 августа\"/>
    </mc:Choice>
  </mc:AlternateContent>
  <bookViews>
    <workbookView xWindow="0" yWindow="0" windowWidth="20490" windowHeight="7665"/>
  </bookViews>
  <sheets>
    <sheet name="Новосибирск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F99" i="1"/>
  <c r="G99" i="1"/>
  <c r="F108" i="1"/>
  <c r="F107" i="1"/>
  <c r="E108" i="1"/>
  <c r="E107" i="1"/>
  <c r="F103" i="1"/>
  <c r="F102" i="1"/>
  <c r="F101" i="1"/>
  <c r="F100" i="1"/>
  <c r="F98" i="1"/>
  <c r="F97" i="1"/>
  <c r="F96" i="1"/>
  <c r="F95" i="1"/>
  <c r="F94" i="1"/>
  <c r="E103" i="1"/>
  <c r="E102" i="1"/>
  <c r="E101" i="1"/>
  <c r="E100" i="1"/>
  <c r="E98" i="1"/>
  <c r="E97" i="1"/>
  <c r="E96" i="1"/>
  <c r="E95" i="1"/>
  <c r="E94" i="1"/>
  <c r="G108" i="1"/>
  <c r="G107" i="1"/>
  <c r="G103" i="1"/>
  <c r="G102" i="1"/>
  <c r="G101" i="1"/>
  <c r="G100" i="1"/>
  <c r="G98" i="1"/>
  <c r="G97" i="1"/>
  <c r="G96" i="1"/>
  <c r="G95" i="1"/>
  <c r="G94" i="1"/>
  <c r="F90" i="1"/>
  <c r="G90" i="1"/>
  <c r="F86" i="1"/>
  <c r="G86" i="1"/>
  <c r="F85" i="1"/>
  <c r="G85" i="1"/>
  <c r="F84" i="1"/>
  <c r="G84" i="1"/>
  <c r="F83" i="1"/>
  <c r="G83" i="1"/>
  <c r="F82" i="1"/>
  <c r="G82" i="1"/>
  <c r="F78" i="1"/>
  <c r="G78" i="1"/>
  <c r="F77" i="1"/>
  <c r="G77" i="1"/>
  <c r="F76" i="1"/>
  <c r="G76" i="1"/>
  <c r="F75" i="1"/>
  <c r="G75" i="1"/>
  <c r="F71" i="1"/>
  <c r="G71" i="1"/>
  <c r="F70" i="1"/>
  <c r="G70" i="1"/>
  <c r="F69" i="1"/>
  <c r="G69" i="1"/>
  <c r="F68" i="1"/>
  <c r="G68" i="1"/>
  <c r="F67" i="1"/>
  <c r="G67" i="1"/>
  <c r="F66" i="1"/>
  <c r="G66" i="1"/>
  <c r="F65" i="1"/>
  <c r="G65" i="1"/>
  <c r="F64" i="1"/>
  <c r="G64" i="1"/>
  <c r="F63" i="1"/>
  <c r="G63" i="1"/>
  <c r="F62" i="1"/>
  <c r="G62" i="1"/>
  <c r="F61" i="1"/>
  <c r="G61" i="1"/>
  <c r="G57" i="1"/>
  <c r="G56" i="1"/>
  <c r="G55" i="1"/>
  <c r="G54" i="1"/>
  <c r="G53" i="1"/>
  <c r="G52" i="1"/>
  <c r="G48" i="1"/>
  <c r="G47" i="1"/>
  <c r="G46" i="1"/>
  <c r="E42" i="1"/>
  <c r="F42" i="1"/>
  <c r="G42" i="1"/>
  <c r="E41" i="1"/>
  <c r="F41" i="1"/>
  <c r="G41" i="1"/>
  <c r="E40" i="1"/>
  <c r="F40" i="1"/>
  <c r="G40" i="1"/>
  <c r="E39" i="1"/>
  <c r="G39" i="1"/>
  <c r="E35" i="1"/>
  <c r="F35" i="1"/>
  <c r="G35" i="1"/>
  <c r="E34" i="1"/>
  <c r="F34" i="1"/>
  <c r="G34" i="1"/>
  <c r="E30" i="1"/>
  <c r="F30" i="1"/>
  <c r="G30" i="1"/>
  <c r="G29" i="1"/>
  <c r="E28" i="1"/>
  <c r="F28" i="1"/>
  <c r="G28" i="1"/>
  <c r="E27" i="1"/>
  <c r="F27" i="1"/>
  <c r="G27" i="1"/>
  <c r="E23" i="1"/>
  <c r="F23" i="1"/>
  <c r="G23" i="1"/>
  <c r="G22" i="1"/>
  <c r="E18" i="1"/>
  <c r="F18" i="1"/>
  <c r="G18" i="1"/>
  <c r="E14" i="1"/>
  <c r="F14" i="1"/>
  <c r="G14" i="1"/>
  <c r="E13" i="1"/>
  <c r="F13" i="1"/>
  <c r="G13" i="1"/>
  <c r="E10" i="1"/>
  <c r="F10" i="1"/>
  <c r="G10" i="1"/>
  <c r="E9" i="1"/>
  <c r="F9" i="1"/>
  <c r="G9" i="1"/>
  <c r="E8" i="1"/>
  <c r="F8" i="1"/>
  <c r="G8" i="1"/>
  <c r="E7" i="1"/>
  <c r="F7" i="1"/>
  <c r="G7" i="1"/>
</calcChain>
</file>

<file path=xl/sharedStrings.xml><?xml version="1.0" encoding="utf-8"?>
<sst xmlns="http://schemas.openxmlformats.org/spreadsheetml/2006/main" count="252" uniqueCount="112">
  <si>
    <t>№</t>
  </si>
  <si>
    <t>ФИО</t>
  </si>
  <si>
    <t>Звук</t>
  </si>
  <si>
    <t>Сумма</t>
  </si>
  <si>
    <t xml:space="preserve"> SQ Новичок 3000</t>
  </si>
  <si>
    <t>SQ Мастер без ограничений</t>
  </si>
  <si>
    <t>ММ  Любитель</t>
  </si>
  <si>
    <t>ESPL  Багажник 1W</t>
  </si>
  <si>
    <t>ESPL Багажник 4W</t>
  </si>
  <si>
    <t>ESPL  Багажник без ограничений</t>
  </si>
  <si>
    <t xml:space="preserve">ESPL Экстрим Стена </t>
  </si>
  <si>
    <t>ESQL  Мастер</t>
  </si>
  <si>
    <t>ESQL  Эксперт</t>
  </si>
  <si>
    <t>замер закр дв</t>
  </si>
  <si>
    <t>замер откр дв</t>
  </si>
  <si>
    <t>ESPL  Стойка В/R</t>
  </si>
  <si>
    <t>Рейтинг</t>
  </si>
  <si>
    <t>Марка авто</t>
  </si>
  <si>
    <t>Инстал</t>
  </si>
  <si>
    <t>Замер</t>
  </si>
  <si>
    <t>Toyota Mark 2</t>
  </si>
  <si>
    <t>Аксенов Максим Александрович</t>
  </si>
  <si>
    <t>Toyota Porte</t>
  </si>
  <si>
    <t>Toyota Caldina</t>
  </si>
  <si>
    <t>Toyota Corolla</t>
  </si>
  <si>
    <t>Nissan Wingroad</t>
  </si>
  <si>
    <t xml:space="preserve">ХХII Чемпионат России по автозвуку и тюнингу </t>
  </si>
  <si>
    <t>г.Иркутск 10.08.2019г</t>
  </si>
  <si>
    <t>Еремин Дмитрий Вадимович</t>
  </si>
  <si>
    <t>Mitsubishi Lancer</t>
  </si>
  <si>
    <t>Абрамовский Игорь Валентинович</t>
  </si>
  <si>
    <t>Toyota Camry</t>
  </si>
  <si>
    <t>Неупокоев Сергей</t>
  </si>
  <si>
    <t>Hyundai Solaris</t>
  </si>
  <si>
    <t>Рубан Виталий Евгеньевич</t>
  </si>
  <si>
    <t>Subaru Legacy</t>
  </si>
  <si>
    <t>SQ Новичок без ограничений</t>
  </si>
  <si>
    <t>Бачурин Руслан</t>
  </si>
  <si>
    <t>Toyota Ipsum</t>
  </si>
  <si>
    <t>Типунов Алексей Анатольевич</t>
  </si>
  <si>
    <t>Toyota Lexus</t>
  </si>
  <si>
    <t>SQ Любитель ОЕМ</t>
  </si>
  <si>
    <t>Будкин Сергей Алексеевич</t>
  </si>
  <si>
    <t>MMC Pajero</t>
  </si>
  <si>
    <t>SQ Любитель 4000</t>
  </si>
  <si>
    <t>Toyota Corona GT</t>
  </si>
  <si>
    <t>Жила Александр Викторович</t>
  </si>
  <si>
    <t>Hyundai Creta</t>
  </si>
  <si>
    <t>SQ Любитель без ограничений</t>
  </si>
  <si>
    <t>Корякин Игорь Владимирович</t>
  </si>
  <si>
    <t>Honda Accord</t>
  </si>
  <si>
    <t>Корнаков Павел Владимирович</t>
  </si>
  <si>
    <t>Toyota Land Cruiser Prado</t>
  </si>
  <si>
    <t>Холод Александр Николаевич</t>
  </si>
  <si>
    <t>Daihatsu Hijet</t>
  </si>
  <si>
    <t>Никулин Александр Сергеевич</t>
  </si>
  <si>
    <t>Ford Focus</t>
  </si>
  <si>
    <t>Ткаченко Виталий Ростиславович</t>
  </si>
  <si>
    <t>Toyota Cresta</t>
  </si>
  <si>
    <t>Никулин Константин Александрович</t>
  </si>
  <si>
    <t>Lexus LX 570</t>
  </si>
  <si>
    <t>Провиз Константин Александрович</t>
  </si>
  <si>
    <t>Suzuki Aerio</t>
  </si>
  <si>
    <t>Слепышев Евгений Андреевич</t>
  </si>
  <si>
    <t>ESPL Багажник 2W</t>
  </si>
  <si>
    <t>Русанов Захар Сергеевич</t>
  </si>
  <si>
    <t>Покрышко Алексей Иванович</t>
  </si>
  <si>
    <t>Toyota Corolla Runx</t>
  </si>
  <si>
    <t>Боборика Степан Станиславович</t>
  </si>
  <si>
    <t>Toyota Probox</t>
  </si>
  <si>
    <t>Зырянов Петр Сергеевич</t>
  </si>
  <si>
    <t>Борисов Дмитрий Александрович</t>
  </si>
  <si>
    <t>Nissan Sunny</t>
  </si>
  <si>
    <t>Зайцев Юрий Владимирович</t>
  </si>
  <si>
    <t>Анисимов Никита Юрьевич</t>
  </si>
  <si>
    <t>Nissan Qashqai</t>
  </si>
  <si>
    <t>Агапитов Петр Петрович</t>
  </si>
  <si>
    <t>Toyota FunCargo</t>
  </si>
  <si>
    <t>Миронцев Алексей</t>
  </si>
  <si>
    <t>Mazda Family</t>
  </si>
  <si>
    <t>Бухаров Николай Сергеевич</t>
  </si>
  <si>
    <t>Черепанов Максим Юрьевич</t>
  </si>
  <si>
    <t>Виноградов Ярослав Сергеевич</t>
  </si>
  <si>
    <t>Toyota Carina</t>
  </si>
  <si>
    <t>Зуйцев Вячеслав Вадимович</t>
  </si>
  <si>
    <t>Серен Леонид Алексеевич</t>
  </si>
  <si>
    <t>Nissan AD</t>
  </si>
  <si>
    <t>Дуденцев Дмитрий Сергеевич</t>
  </si>
  <si>
    <t>Toyota Land Cruiser 100</t>
  </si>
  <si>
    <t>Чхаев Александр Юрьевич</t>
  </si>
  <si>
    <t>Subaru Forester SF5</t>
  </si>
  <si>
    <t>Lexus LX570</t>
  </si>
  <si>
    <t>Конов Роман Витальевич</t>
  </si>
  <si>
    <t>Toyota Rav4</t>
  </si>
  <si>
    <t>Волков Александр Игоревич</t>
  </si>
  <si>
    <t>Toyota Crown Majesta</t>
  </si>
  <si>
    <t>Юсов Николай Игоревич</t>
  </si>
  <si>
    <t>ВАЗ 2115</t>
  </si>
  <si>
    <t>Середкин Александр Гаврилович</t>
  </si>
  <si>
    <t>Постол Дмитрий Леонидович</t>
  </si>
  <si>
    <t>Топайкин Александр Валериевич</t>
  </si>
  <si>
    <t>Toyota Corolla Spacio</t>
  </si>
  <si>
    <t>Гизатулин Антон Сергеевич</t>
  </si>
  <si>
    <t>Германов Михаил Владимирович</t>
  </si>
  <si>
    <t>Mazda Tribute</t>
  </si>
  <si>
    <t>Матонин Евгений Александрович</t>
  </si>
  <si>
    <t xml:space="preserve">Матонин Евгений Александрович </t>
  </si>
  <si>
    <t xml:space="preserve">Toyota Probox </t>
  </si>
  <si>
    <t>Болотин Станислав Александрович</t>
  </si>
  <si>
    <t>Ford Explorer</t>
  </si>
  <si>
    <t>Будкина Инна Сергеевна</t>
  </si>
  <si>
    <t>Миронова Анастасия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</si>
</sst>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2295525</xdr:colOff>
      <xdr:row>2</xdr:row>
      <xdr:rowOff>295275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26765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89" zoomScale="85" zoomScaleNormal="85" workbookViewId="0">
      <selection activeCell="B14" sqref="B14"/>
    </sheetView>
  </sheetViews>
  <sheetFormatPr defaultRowHeight="15.75" x14ac:dyDescent="0.25"/>
  <cols>
    <col min="1" max="1" width="6" style="2" customWidth="1"/>
    <col min="2" max="2" width="37.85546875" style="15" customWidth="1"/>
    <col min="3" max="3" width="22.85546875" style="12" customWidth="1"/>
    <col min="4" max="4" width="9" style="2" customWidth="1"/>
    <col min="5" max="5" width="8.5703125" style="2" customWidth="1"/>
    <col min="6" max="7" width="9.140625" style="2"/>
    <col min="8" max="8" width="10.85546875" style="2" customWidth="1"/>
  </cols>
  <sheetData>
    <row r="1" spans="1:8" ht="25.5" customHeight="1" x14ac:dyDescent="0.25">
      <c r="B1" s="12"/>
      <c r="D1" s="1"/>
      <c r="E1" s="1"/>
    </row>
    <row r="2" spans="1:8" ht="25.5" customHeight="1" x14ac:dyDescent="0.35">
      <c r="B2" s="12"/>
      <c r="C2" s="26" t="s">
        <v>26</v>
      </c>
      <c r="D2" s="26"/>
      <c r="E2" s="26"/>
      <c r="F2" s="26"/>
      <c r="G2" s="26"/>
      <c r="H2" s="26"/>
    </row>
    <row r="3" spans="1:8" ht="25.5" customHeight="1" x14ac:dyDescent="0.3">
      <c r="B3" s="12"/>
      <c r="D3" s="25" t="s">
        <v>27</v>
      </c>
      <c r="E3" s="25"/>
      <c r="F3" s="25"/>
      <c r="G3" s="25"/>
      <c r="H3" s="25"/>
    </row>
    <row r="4" spans="1:8" ht="25.5" customHeight="1" x14ac:dyDescent="0.3">
      <c r="B4" s="12"/>
      <c r="D4" s="4"/>
      <c r="E4" s="4"/>
      <c r="F4" s="4"/>
      <c r="G4" s="4"/>
      <c r="H4" s="4"/>
    </row>
    <row r="5" spans="1:8" ht="31.5" customHeight="1" thickBot="1" x14ac:dyDescent="0.35">
      <c r="A5" s="27" t="s">
        <v>4</v>
      </c>
      <c r="B5" s="27"/>
    </row>
    <row r="6" spans="1:8" ht="21.75" customHeight="1" thickBot="1" x14ac:dyDescent="0.35">
      <c r="A6" s="5" t="s">
        <v>0</v>
      </c>
      <c r="B6" s="13" t="s">
        <v>1</v>
      </c>
      <c r="C6" s="17" t="s">
        <v>17</v>
      </c>
      <c r="D6" s="6"/>
      <c r="E6" s="6" t="s">
        <v>2</v>
      </c>
      <c r="F6" s="6" t="s">
        <v>18</v>
      </c>
      <c r="G6" s="6" t="s">
        <v>3</v>
      </c>
      <c r="H6" s="11" t="s">
        <v>16</v>
      </c>
    </row>
    <row r="7" spans="1:8" ht="15.75" customHeight="1" x14ac:dyDescent="0.25">
      <c r="A7" s="14">
        <v>1</v>
      </c>
      <c r="B7" s="14" t="s">
        <v>28</v>
      </c>
      <c r="C7" s="14" t="s">
        <v>29</v>
      </c>
      <c r="D7" s="14"/>
      <c r="E7" s="22">
        <f>5+4+5+5+5+11+13+11+10+12+21+22+22+22+22+20</f>
        <v>210</v>
      </c>
      <c r="F7" s="22">
        <f>10+5+10+24+5+10</f>
        <v>64</v>
      </c>
      <c r="G7" s="22">
        <f t="shared" ref="G7:G9" si="0">SUM(E7:F7)</f>
        <v>274</v>
      </c>
      <c r="H7" s="7">
        <v>10</v>
      </c>
    </row>
    <row r="8" spans="1:8" ht="15.75" customHeight="1" x14ac:dyDescent="0.25">
      <c r="A8" s="14">
        <v>2</v>
      </c>
      <c r="B8" s="14" t="s">
        <v>30</v>
      </c>
      <c r="C8" s="14" t="s">
        <v>31</v>
      </c>
      <c r="D8" s="14"/>
      <c r="E8" s="22">
        <f>22+30+9+14+22+22+22+22+20+20</f>
        <v>203</v>
      </c>
      <c r="F8" s="22">
        <f>10+4+10+24+5+10</f>
        <v>63</v>
      </c>
      <c r="G8" s="22">
        <f t="shared" si="0"/>
        <v>266</v>
      </c>
      <c r="H8" s="7">
        <v>8</v>
      </c>
    </row>
    <row r="9" spans="1:8" ht="15.75" customHeight="1" x14ac:dyDescent="0.25">
      <c r="A9" s="14">
        <v>3</v>
      </c>
      <c r="B9" s="14" t="s">
        <v>32</v>
      </c>
      <c r="C9" s="14" t="s">
        <v>33</v>
      </c>
      <c r="D9" s="14"/>
      <c r="E9" s="22">
        <f>13+34+84+40+20</f>
        <v>191</v>
      </c>
      <c r="F9" s="22">
        <f>10+6+10+24+5+10</f>
        <v>65</v>
      </c>
      <c r="G9" s="22">
        <f t="shared" si="0"/>
        <v>256</v>
      </c>
      <c r="H9" s="7">
        <v>6</v>
      </c>
    </row>
    <row r="10" spans="1:8" ht="15.75" customHeight="1" x14ac:dyDescent="0.25">
      <c r="A10" s="14">
        <v>4</v>
      </c>
      <c r="B10" s="14" t="s">
        <v>34</v>
      </c>
      <c r="C10" s="14" t="s">
        <v>35</v>
      </c>
      <c r="D10" s="14"/>
      <c r="E10" s="22">
        <f>19+31+83+36+19</f>
        <v>188</v>
      </c>
      <c r="F10" s="22">
        <f>16+10+24+5+10</f>
        <v>65</v>
      </c>
      <c r="G10" s="22">
        <f>SUM(E10:F10)</f>
        <v>253</v>
      </c>
      <c r="H10" s="7">
        <v>5</v>
      </c>
    </row>
    <row r="11" spans="1:8" ht="30" customHeight="1" thickBot="1" x14ac:dyDescent="0.35">
      <c r="A11" s="27" t="s">
        <v>36</v>
      </c>
      <c r="B11" s="27"/>
    </row>
    <row r="12" spans="1:8" ht="21.75" customHeight="1" thickBot="1" x14ac:dyDescent="0.35">
      <c r="A12" s="5" t="s">
        <v>0</v>
      </c>
      <c r="B12" s="13" t="s">
        <v>1</v>
      </c>
      <c r="C12" s="17" t="s">
        <v>17</v>
      </c>
      <c r="D12" s="6"/>
      <c r="E12" s="6" t="s">
        <v>2</v>
      </c>
      <c r="F12" s="6" t="s">
        <v>18</v>
      </c>
      <c r="G12" s="6" t="s">
        <v>3</v>
      </c>
      <c r="H12" s="11" t="s">
        <v>16</v>
      </c>
    </row>
    <row r="13" spans="1:8" x14ac:dyDescent="0.25">
      <c r="A13" s="14">
        <v>1</v>
      </c>
      <c r="B13" s="14" t="s">
        <v>37</v>
      </c>
      <c r="C13" s="14" t="s">
        <v>38</v>
      </c>
      <c r="D13" s="14"/>
      <c r="E13">
        <f>17+29+89+43+21</f>
        <v>199</v>
      </c>
      <c r="F13">
        <f>10+4+10+24+5+10</f>
        <v>63</v>
      </c>
      <c r="G13">
        <f>SUM(E13:F13)</f>
        <v>262</v>
      </c>
      <c r="H13" s="3">
        <v>10</v>
      </c>
    </row>
    <row r="14" spans="1:8" x14ac:dyDescent="0.25">
      <c r="A14" s="14">
        <v>2</v>
      </c>
      <c r="B14" s="14" t="s">
        <v>111</v>
      </c>
      <c r="C14" s="14" t="s">
        <v>40</v>
      </c>
      <c r="D14" s="14"/>
      <c r="E14">
        <f>5+1+4+4+5+11+13+7+9+5+4+2+20+19+20+19+19+20</f>
        <v>187</v>
      </c>
      <c r="F14">
        <f>10+2+10+24+5+10</f>
        <v>61</v>
      </c>
      <c r="G14">
        <f>SUM(E14:F14)</f>
        <v>248</v>
      </c>
      <c r="H14" s="3">
        <v>8</v>
      </c>
    </row>
    <row r="15" spans="1:8" x14ac:dyDescent="0.25">
      <c r="A15" s="3"/>
      <c r="B15" s="14"/>
      <c r="C15" s="18"/>
      <c r="D15" s="7"/>
      <c r="E15" s="3"/>
      <c r="F15" s="3"/>
      <c r="G15" s="3"/>
      <c r="H15" s="3"/>
    </row>
    <row r="16" spans="1:8" ht="30" customHeight="1" thickBot="1" x14ac:dyDescent="0.35">
      <c r="A16" s="27" t="s">
        <v>41</v>
      </c>
      <c r="B16" s="27"/>
    </row>
    <row r="17" spans="1:8" ht="21.75" customHeight="1" thickBot="1" x14ac:dyDescent="0.35">
      <c r="A17" s="5" t="s">
        <v>0</v>
      </c>
      <c r="B17" s="13" t="s">
        <v>1</v>
      </c>
      <c r="C17" s="17" t="s">
        <v>17</v>
      </c>
      <c r="D17" s="6"/>
      <c r="E17" s="6" t="s">
        <v>2</v>
      </c>
      <c r="F17" s="6" t="s">
        <v>18</v>
      </c>
      <c r="G17" s="6" t="s">
        <v>3</v>
      </c>
      <c r="H17" s="11" t="s">
        <v>16</v>
      </c>
    </row>
    <row r="18" spans="1:8" x14ac:dyDescent="0.25">
      <c r="A18">
        <v>1</v>
      </c>
      <c r="B18" s="14" t="s">
        <v>42</v>
      </c>
      <c r="C18" s="14" t="s">
        <v>43</v>
      </c>
      <c r="D18" s="14"/>
      <c r="E18" s="23">
        <f>35+37+62+32+16</f>
        <v>182</v>
      </c>
      <c r="F18" s="23">
        <f>10+6+10+15+20+5+24+5+6+10</f>
        <v>111</v>
      </c>
      <c r="G18" s="23">
        <f>SUM(E18:F18)</f>
        <v>293</v>
      </c>
      <c r="H18" s="8">
        <v>10</v>
      </c>
    </row>
    <row r="19" spans="1:8" x14ac:dyDescent="0.25">
      <c r="A19" s="3"/>
      <c r="B19" s="14"/>
      <c r="C19" s="18"/>
      <c r="D19" s="7"/>
      <c r="E19" s="3"/>
      <c r="F19" s="3"/>
      <c r="G19" s="3"/>
      <c r="H19" s="7"/>
    </row>
    <row r="20" spans="1:8" ht="29.25" customHeight="1" thickBot="1" x14ac:dyDescent="0.35">
      <c r="A20" s="27" t="s">
        <v>44</v>
      </c>
      <c r="B20" s="27"/>
    </row>
    <row r="21" spans="1:8" ht="21.75" customHeight="1" thickBot="1" x14ac:dyDescent="0.35">
      <c r="A21" s="5" t="s">
        <v>0</v>
      </c>
      <c r="B21" s="13" t="s">
        <v>1</v>
      </c>
      <c r="C21" s="17" t="s">
        <v>17</v>
      </c>
      <c r="D21" s="6"/>
      <c r="E21" s="6" t="s">
        <v>2</v>
      </c>
      <c r="F21" s="6" t="s">
        <v>18</v>
      </c>
      <c r="G21" s="6" t="s">
        <v>3</v>
      </c>
      <c r="H21" s="11" t="s">
        <v>16</v>
      </c>
    </row>
    <row r="22" spans="1:8" x14ac:dyDescent="0.25">
      <c r="A22">
        <v>1</v>
      </c>
      <c r="B22" s="14" t="s">
        <v>39</v>
      </c>
      <c r="C22" s="14" t="s">
        <v>45</v>
      </c>
      <c r="D22" s="14"/>
      <c r="E22" s="22">
        <v>209</v>
      </c>
      <c r="F22" s="22">
        <v>108</v>
      </c>
      <c r="G22" s="22">
        <f>SUM(E22:F22)</f>
        <v>317</v>
      </c>
      <c r="H22" s="7">
        <v>10</v>
      </c>
    </row>
    <row r="23" spans="1:8" x14ac:dyDescent="0.25">
      <c r="A23">
        <v>2</v>
      </c>
      <c r="B23" s="14" t="s">
        <v>46</v>
      </c>
      <c r="C23" s="14" t="s">
        <v>47</v>
      </c>
      <c r="D23" s="14"/>
      <c r="E23" s="22">
        <f>5+1+1+1+5+10+35+84+43+21</f>
        <v>206</v>
      </c>
      <c r="F23" s="22">
        <f>8+6+10+13+20+5+22+5+6+9</f>
        <v>104</v>
      </c>
      <c r="G23" s="22">
        <f>SUM(E23:F23)</f>
        <v>310</v>
      </c>
      <c r="H23" s="7">
        <v>8</v>
      </c>
    </row>
    <row r="24" spans="1:8" x14ac:dyDescent="0.25">
      <c r="A24" s="3"/>
      <c r="B24" s="14"/>
      <c r="C24" s="18"/>
      <c r="D24" s="7"/>
      <c r="E24" s="3"/>
      <c r="F24" s="3"/>
      <c r="G24" s="3"/>
      <c r="H24" s="7"/>
    </row>
    <row r="25" spans="1:8" ht="30.75" customHeight="1" thickBot="1" x14ac:dyDescent="0.35">
      <c r="A25" s="27" t="s">
        <v>48</v>
      </c>
      <c r="B25" s="27"/>
    </row>
    <row r="26" spans="1:8" ht="21.75" customHeight="1" thickBot="1" x14ac:dyDescent="0.35">
      <c r="A26" s="5" t="s">
        <v>0</v>
      </c>
      <c r="B26" s="13" t="s">
        <v>1</v>
      </c>
      <c r="C26" s="17" t="s">
        <v>17</v>
      </c>
      <c r="D26" s="6"/>
      <c r="E26" s="6" t="s">
        <v>2</v>
      </c>
      <c r="F26" s="6" t="s">
        <v>18</v>
      </c>
      <c r="G26" s="6" t="s">
        <v>3</v>
      </c>
      <c r="H26" s="11" t="s">
        <v>16</v>
      </c>
    </row>
    <row r="27" spans="1:8" x14ac:dyDescent="0.25">
      <c r="A27" s="14">
        <v>1</v>
      </c>
      <c r="B27" s="14" t="s">
        <v>49</v>
      </c>
      <c r="C27" s="14" t="s">
        <v>50</v>
      </c>
      <c r="D27" s="14"/>
      <c r="E27" s="22">
        <f>5+0+0+5+5+24+28+86+44+22</f>
        <v>219</v>
      </c>
      <c r="F27" s="22">
        <f>10+6+10+15+20+5+24+5+6+10</f>
        <v>111</v>
      </c>
      <c r="G27" s="22">
        <f>SUM(E27:F27)</f>
        <v>330</v>
      </c>
      <c r="H27" s="7">
        <v>10</v>
      </c>
    </row>
    <row r="28" spans="1:8" ht="15.75" customHeight="1" x14ac:dyDescent="0.25">
      <c r="A28" s="14">
        <v>2</v>
      </c>
      <c r="B28" s="14" t="s">
        <v>51</v>
      </c>
      <c r="C28" s="14" t="s">
        <v>52</v>
      </c>
      <c r="D28" s="14"/>
      <c r="E28" s="22">
        <f>31+39+84+42+21</f>
        <v>217</v>
      </c>
      <c r="F28" s="22">
        <f>9+6+10+15+20+5+24+5+6+10</f>
        <v>110</v>
      </c>
      <c r="G28" s="22">
        <f>SUM(E28:F28)</f>
        <v>327</v>
      </c>
      <c r="H28" s="7">
        <v>8</v>
      </c>
    </row>
    <row r="29" spans="1:8" x14ac:dyDescent="0.25">
      <c r="A29" s="14">
        <v>3</v>
      </c>
      <c r="B29" s="14" t="s">
        <v>53</v>
      </c>
      <c r="C29" s="14" t="s">
        <v>20</v>
      </c>
      <c r="D29" s="14"/>
      <c r="E29" s="22">
        <v>209</v>
      </c>
      <c r="F29" s="22">
        <v>107</v>
      </c>
      <c r="G29" s="22">
        <f>SUM(E29:F29)</f>
        <v>316</v>
      </c>
      <c r="H29" s="7">
        <v>6</v>
      </c>
    </row>
    <row r="30" spans="1:8" x14ac:dyDescent="0.25">
      <c r="A30" s="14">
        <v>4</v>
      </c>
      <c r="B30" s="14" t="s">
        <v>110</v>
      </c>
      <c r="C30" s="14" t="s">
        <v>54</v>
      </c>
      <c r="D30" s="14"/>
      <c r="E30" s="22">
        <f>39+32+60+35+18</f>
        <v>184</v>
      </c>
      <c r="F30" s="22">
        <f>16+50+35+10</f>
        <v>111</v>
      </c>
      <c r="G30" s="22">
        <f>SUM(E30:F30)</f>
        <v>295</v>
      </c>
      <c r="H30" s="7">
        <v>5</v>
      </c>
    </row>
    <row r="31" spans="1:8" x14ac:dyDescent="0.25">
      <c r="A31" s="14"/>
      <c r="B31" s="14"/>
      <c r="C31" s="14"/>
      <c r="D31" s="14"/>
      <c r="E31" s="22"/>
      <c r="F31" s="22"/>
      <c r="G31" s="22"/>
      <c r="H31" s="7"/>
    </row>
    <row r="32" spans="1:8" ht="19.5" thickBot="1" x14ac:dyDescent="0.35">
      <c r="A32" s="27" t="s">
        <v>5</v>
      </c>
      <c r="B32" s="27"/>
    </row>
    <row r="33" spans="1:8" ht="19.5" thickBot="1" x14ac:dyDescent="0.35">
      <c r="A33" s="5" t="s">
        <v>0</v>
      </c>
      <c r="B33" s="13" t="s">
        <v>1</v>
      </c>
      <c r="C33" s="17" t="s">
        <v>17</v>
      </c>
      <c r="D33" s="6"/>
      <c r="E33" s="6" t="s">
        <v>2</v>
      </c>
      <c r="F33" s="6" t="s">
        <v>18</v>
      </c>
      <c r="G33" s="6" t="s">
        <v>3</v>
      </c>
      <c r="H33" s="11" t="s">
        <v>16</v>
      </c>
    </row>
    <row r="34" spans="1:8" x14ac:dyDescent="0.25">
      <c r="A34" s="14">
        <v>1</v>
      </c>
      <c r="B34" s="14" t="s">
        <v>55</v>
      </c>
      <c r="C34" s="14" t="s">
        <v>56</v>
      </c>
      <c r="D34" s="14"/>
      <c r="E34" s="22">
        <f>5+4+4+4+5+21+9+11+10+4+8+5+5+3+22+24+24+23+23+23</f>
        <v>237</v>
      </c>
      <c r="F34" s="22">
        <f>10+5+6+10+5+10+15+20+5+5+10+5+24+5+6+10+10</f>
        <v>161</v>
      </c>
      <c r="G34" s="22">
        <f>SUM(E34:F34)</f>
        <v>398</v>
      </c>
      <c r="H34" s="7">
        <v>10</v>
      </c>
    </row>
    <row r="35" spans="1:8" x14ac:dyDescent="0.25">
      <c r="A35" s="14">
        <v>2</v>
      </c>
      <c r="B35" s="14" t="s">
        <v>57</v>
      </c>
      <c r="C35" s="14" t="s">
        <v>58</v>
      </c>
      <c r="D35" s="14"/>
      <c r="E35" s="22">
        <f>39+32+85+44+20</f>
        <v>220</v>
      </c>
      <c r="F35" s="22">
        <f>34+65+44+6</f>
        <v>149</v>
      </c>
      <c r="G35" s="22">
        <f>SUM(E35:F35)</f>
        <v>369</v>
      </c>
      <c r="H35" s="7">
        <v>8</v>
      </c>
    </row>
    <row r="36" spans="1:8" ht="13.5" customHeight="1" x14ac:dyDescent="0.25">
      <c r="A36" s="3"/>
      <c r="B36" s="14"/>
      <c r="C36" s="18"/>
      <c r="D36" s="7"/>
      <c r="E36" s="3"/>
      <c r="F36" s="3"/>
      <c r="G36" s="3"/>
      <c r="H36" s="7"/>
    </row>
    <row r="37" spans="1:8" ht="30" customHeight="1" thickBot="1" x14ac:dyDescent="0.35">
      <c r="A37" s="27" t="s">
        <v>6</v>
      </c>
      <c r="B37" s="27"/>
    </row>
    <row r="38" spans="1:8" ht="21.75" customHeight="1" thickBot="1" x14ac:dyDescent="0.35">
      <c r="A38" s="5" t="s">
        <v>0</v>
      </c>
      <c r="B38" s="13" t="s">
        <v>1</v>
      </c>
      <c r="C38" s="17" t="s">
        <v>17</v>
      </c>
      <c r="D38" s="6"/>
      <c r="E38" s="6" t="s">
        <v>2</v>
      </c>
      <c r="F38" s="6" t="s">
        <v>18</v>
      </c>
      <c r="G38" s="6" t="s">
        <v>3</v>
      </c>
      <c r="H38" s="11" t="s">
        <v>16</v>
      </c>
    </row>
    <row r="39" spans="1:8" ht="15.75" customHeight="1" x14ac:dyDescent="0.25">
      <c r="A39">
        <v>1</v>
      </c>
      <c r="B39" s="14" t="s">
        <v>55</v>
      </c>
      <c r="C39" s="14" t="s">
        <v>56</v>
      </c>
      <c r="D39" s="14"/>
      <c r="E39" s="22">
        <f>8+9+16+10+39+13+12+15+28+14+21+6</f>
        <v>191</v>
      </c>
      <c r="F39" s="22">
        <v>111</v>
      </c>
      <c r="G39" s="22">
        <f>SUM(E39:F39)</f>
        <v>302</v>
      </c>
      <c r="H39" s="8">
        <v>10</v>
      </c>
    </row>
    <row r="40" spans="1:8" ht="15.75" customHeight="1" x14ac:dyDescent="0.25">
      <c r="A40">
        <v>2</v>
      </c>
      <c r="B40" s="14" t="s">
        <v>28</v>
      </c>
      <c r="C40" s="14" t="s">
        <v>29</v>
      </c>
      <c r="D40" s="14"/>
      <c r="E40" s="22">
        <f>7+8+14+13+13+12+13+12+14+15+13+11+10+17+6</f>
        <v>178</v>
      </c>
      <c r="F40" s="22">
        <f>10+6+10+13+20+5+24+5+6+10</f>
        <v>109</v>
      </c>
      <c r="G40" s="22">
        <f>SUM(E40:F40)</f>
        <v>287</v>
      </c>
      <c r="H40" s="7">
        <v>8</v>
      </c>
    </row>
    <row r="41" spans="1:8" s="21" customFormat="1" ht="15.75" customHeight="1" x14ac:dyDescent="0.25">
      <c r="A41">
        <v>3</v>
      </c>
      <c r="B41" s="14" t="s">
        <v>46</v>
      </c>
      <c r="C41" s="14" t="s">
        <v>47</v>
      </c>
      <c r="D41" s="14"/>
      <c r="E41" s="22">
        <f>7+7+13+11+10+12+12+11+13+14+14+14+14+20+6</f>
        <v>178</v>
      </c>
      <c r="F41" s="22">
        <f>10+6+10+13+20+5+22+5+6+10</f>
        <v>107</v>
      </c>
      <c r="G41" s="22">
        <f>SUM(E41:F41)</f>
        <v>285</v>
      </c>
      <c r="H41" s="16">
        <v>6</v>
      </c>
    </row>
    <row r="42" spans="1:8" s="21" customFormat="1" ht="15.75" customHeight="1" x14ac:dyDescent="0.25">
      <c r="A42">
        <v>4</v>
      </c>
      <c r="B42" s="14" t="s">
        <v>59</v>
      </c>
      <c r="C42" s="14" t="s">
        <v>60</v>
      </c>
      <c r="D42" s="14"/>
      <c r="E42" s="22">
        <f>8+4+9+10+8+8+10+8+9+8+3+2+3+8+6-2-3</f>
        <v>99</v>
      </c>
      <c r="F42" s="22">
        <f>10+4+10+15+20+5+22+5+6+10</f>
        <v>107</v>
      </c>
      <c r="G42" s="22">
        <f>SUM(E42:F42)</f>
        <v>206</v>
      </c>
      <c r="H42" s="16">
        <v>5</v>
      </c>
    </row>
    <row r="43" spans="1:8" ht="15.75" customHeight="1" x14ac:dyDescent="0.3">
      <c r="A43" s="19"/>
      <c r="B43" s="18"/>
      <c r="C43" s="20"/>
      <c r="D43" s="3"/>
      <c r="E43" s="3"/>
      <c r="F43" s="3"/>
      <c r="G43" s="3"/>
      <c r="H43" s="7"/>
    </row>
    <row r="44" spans="1:8" ht="23.25" customHeight="1" thickBot="1" x14ac:dyDescent="0.35">
      <c r="A44" s="27" t="s">
        <v>7</v>
      </c>
      <c r="B44" s="27"/>
      <c r="D44" s="1"/>
      <c r="E44" s="1"/>
    </row>
    <row r="45" spans="1:8" ht="27.75" customHeight="1" thickBot="1" x14ac:dyDescent="0.35">
      <c r="A45" s="5" t="s">
        <v>0</v>
      </c>
      <c r="B45" s="13" t="s">
        <v>1</v>
      </c>
      <c r="C45" s="17" t="s">
        <v>17</v>
      </c>
      <c r="D45" s="10" t="s">
        <v>13</v>
      </c>
      <c r="E45" s="10" t="s">
        <v>14</v>
      </c>
      <c r="F45" s="6" t="s">
        <v>18</v>
      </c>
      <c r="G45" s="6" t="s">
        <v>3</v>
      </c>
      <c r="H45" s="11" t="s">
        <v>16</v>
      </c>
    </row>
    <row r="46" spans="1:8" ht="15.75" customHeight="1" x14ac:dyDescent="0.25">
      <c r="A46">
        <v>1</v>
      </c>
      <c r="B46" s="14" t="s">
        <v>21</v>
      </c>
      <c r="C46" s="14" t="s">
        <v>22</v>
      </c>
      <c r="D46" s="22">
        <v>144.08000000000001</v>
      </c>
      <c r="E46" s="22">
        <v>137.97</v>
      </c>
      <c r="F46" s="22">
        <v>106</v>
      </c>
      <c r="G46" s="22">
        <f>SUM(D46:F46)</f>
        <v>388.05</v>
      </c>
      <c r="H46" s="7">
        <v>10</v>
      </c>
    </row>
    <row r="47" spans="1:8" ht="15.75" customHeight="1" x14ac:dyDescent="0.25">
      <c r="A47">
        <v>2</v>
      </c>
      <c r="B47" s="14" t="s">
        <v>61</v>
      </c>
      <c r="C47" s="14" t="s">
        <v>62</v>
      </c>
      <c r="D47" s="22">
        <v>142.87</v>
      </c>
      <c r="E47" s="22">
        <v>138.22</v>
      </c>
      <c r="F47" s="22">
        <v>106</v>
      </c>
      <c r="G47" s="22">
        <f>SUM(D47:F47)</f>
        <v>387.09000000000003</v>
      </c>
      <c r="H47" s="7">
        <v>8</v>
      </c>
    </row>
    <row r="48" spans="1:8" ht="15.75" customHeight="1" x14ac:dyDescent="0.25">
      <c r="A48">
        <v>3</v>
      </c>
      <c r="B48" s="14" t="s">
        <v>63</v>
      </c>
      <c r="C48" s="14" t="s">
        <v>24</v>
      </c>
      <c r="D48" s="22">
        <v>140.83000000000001</v>
      </c>
      <c r="E48" s="22">
        <v>135.93</v>
      </c>
      <c r="F48" s="22">
        <v>104</v>
      </c>
      <c r="G48" s="22">
        <f>SUM(D48:F48)</f>
        <v>380.76</v>
      </c>
      <c r="H48" s="7">
        <v>6</v>
      </c>
    </row>
    <row r="49" spans="1:8" ht="15.75" customHeight="1" x14ac:dyDescent="0.25">
      <c r="A49" s="3"/>
      <c r="B49" s="14"/>
      <c r="C49" s="18"/>
      <c r="D49" s="3"/>
      <c r="E49" s="3"/>
      <c r="F49" s="3"/>
      <c r="G49" s="3"/>
      <c r="H49" s="7"/>
    </row>
    <row r="50" spans="1:8" ht="23.25" customHeight="1" thickBot="1" x14ac:dyDescent="0.35">
      <c r="A50" s="27" t="s">
        <v>64</v>
      </c>
      <c r="B50" s="27"/>
    </row>
    <row r="51" spans="1:8" ht="27.75" customHeight="1" thickBot="1" x14ac:dyDescent="0.35">
      <c r="A51" s="5" t="s">
        <v>0</v>
      </c>
      <c r="B51" s="13" t="s">
        <v>1</v>
      </c>
      <c r="C51" s="17" t="s">
        <v>17</v>
      </c>
      <c r="D51" s="10" t="s">
        <v>13</v>
      </c>
      <c r="E51" s="10" t="s">
        <v>14</v>
      </c>
      <c r="F51" s="6" t="s">
        <v>18</v>
      </c>
      <c r="G51" s="6" t="s">
        <v>3</v>
      </c>
      <c r="H51" s="11" t="s">
        <v>16</v>
      </c>
    </row>
    <row r="52" spans="1:8" ht="15.75" customHeight="1" x14ac:dyDescent="0.25">
      <c r="A52" s="14">
        <v>1</v>
      </c>
      <c r="B52" s="14" t="s">
        <v>65</v>
      </c>
      <c r="C52" s="14" t="s">
        <v>23</v>
      </c>
      <c r="D52" s="22">
        <v>148.62</v>
      </c>
      <c r="E52" s="22">
        <v>140.18</v>
      </c>
      <c r="F52" s="22">
        <v>104</v>
      </c>
      <c r="G52" s="22">
        <f>SUM(D52:F52)</f>
        <v>392.8</v>
      </c>
      <c r="H52" s="7">
        <v>10</v>
      </c>
    </row>
    <row r="53" spans="1:8" ht="15.75" customHeight="1" x14ac:dyDescent="0.25">
      <c r="A53" s="14">
        <v>2</v>
      </c>
      <c r="B53" s="14" t="s">
        <v>66</v>
      </c>
      <c r="C53" s="14" t="s">
        <v>67</v>
      </c>
      <c r="D53" s="22">
        <v>145.66999999999999</v>
      </c>
      <c r="E53" s="22">
        <v>139.36000000000001</v>
      </c>
      <c r="F53" s="22">
        <v>106</v>
      </c>
      <c r="G53" s="22">
        <f>SUM(D53:F53)</f>
        <v>391.03</v>
      </c>
      <c r="H53" s="7">
        <v>8</v>
      </c>
    </row>
    <row r="54" spans="1:8" ht="15.75" customHeight="1" x14ac:dyDescent="0.25">
      <c r="A54" s="14">
        <v>3</v>
      </c>
      <c r="B54" s="14" t="s">
        <v>68</v>
      </c>
      <c r="C54" s="14" t="s">
        <v>69</v>
      </c>
      <c r="D54" s="22">
        <v>146.01</v>
      </c>
      <c r="E54" s="22">
        <v>139.05000000000001</v>
      </c>
      <c r="F54" s="22">
        <v>104</v>
      </c>
      <c r="G54" s="22">
        <f t="shared" ref="G54" si="1">SUM(D54:F54)</f>
        <v>389.06</v>
      </c>
      <c r="H54" s="7">
        <v>6</v>
      </c>
    </row>
    <row r="55" spans="1:8" ht="15.75" customHeight="1" x14ac:dyDescent="0.25">
      <c r="A55" s="14">
        <v>4</v>
      </c>
      <c r="B55" s="14" t="s">
        <v>70</v>
      </c>
      <c r="C55" s="14" t="s">
        <v>35</v>
      </c>
      <c r="D55" s="22">
        <v>142.59</v>
      </c>
      <c r="E55" s="22">
        <v>135.82</v>
      </c>
      <c r="F55" s="22">
        <v>104</v>
      </c>
      <c r="G55" s="22">
        <f>SUM(D55:F55)</f>
        <v>382.40999999999997</v>
      </c>
      <c r="H55" s="7">
        <v>5</v>
      </c>
    </row>
    <row r="56" spans="1:8" ht="15.75" customHeight="1" x14ac:dyDescent="0.25">
      <c r="A56" s="14">
        <v>5</v>
      </c>
      <c r="B56" s="14" t="s">
        <v>71</v>
      </c>
      <c r="C56" s="14" t="s">
        <v>72</v>
      </c>
      <c r="D56" s="22">
        <v>139.08000000000001</v>
      </c>
      <c r="E56" s="22">
        <v>135.81</v>
      </c>
      <c r="F56" s="22">
        <v>106</v>
      </c>
      <c r="G56" s="22">
        <f t="shared" ref="G56:G57" si="2">SUM(D56:F56)</f>
        <v>380.89</v>
      </c>
      <c r="H56" s="7">
        <v>4</v>
      </c>
    </row>
    <row r="57" spans="1:8" ht="15.75" customHeight="1" x14ac:dyDescent="0.25">
      <c r="A57" s="14">
        <v>6</v>
      </c>
      <c r="B57" s="14" t="s">
        <v>73</v>
      </c>
      <c r="C57" s="14" t="s">
        <v>50</v>
      </c>
      <c r="D57" s="22">
        <v>129.54</v>
      </c>
      <c r="E57" s="22">
        <v>126</v>
      </c>
      <c r="F57" s="22">
        <v>106</v>
      </c>
      <c r="G57" s="22">
        <f t="shared" si="2"/>
        <v>361.53999999999996</v>
      </c>
      <c r="H57" s="7">
        <v>3</v>
      </c>
    </row>
    <row r="58" spans="1:8" ht="15.75" customHeight="1" x14ac:dyDescent="0.25">
      <c r="A58" s="3"/>
      <c r="B58" s="14"/>
      <c r="C58" s="18"/>
      <c r="D58" s="3"/>
      <c r="E58" s="3"/>
      <c r="F58" s="3"/>
      <c r="G58" s="3"/>
      <c r="H58" s="7"/>
    </row>
    <row r="59" spans="1:8" ht="28.5" customHeight="1" thickBot="1" x14ac:dyDescent="0.35">
      <c r="A59" s="27" t="s">
        <v>8</v>
      </c>
      <c r="B59" s="27"/>
    </row>
    <row r="60" spans="1:8" ht="27.75" customHeight="1" thickBot="1" x14ac:dyDescent="0.35">
      <c r="A60" s="5" t="s">
        <v>0</v>
      </c>
      <c r="B60" s="13" t="s">
        <v>1</v>
      </c>
      <c r="C60" s="17" t="s">
        <v>17</v>
      </c>
      <c r="D60" s="10" t="s">
        <v>13</v>
      </c>
      <c r="E60" s="10" t="s">
        <v>14</v>
      </c>
      <c r="F60" s="6" t="s">
        <v>18</v>
      </c>
      <c r="G60" s="6" t="s">
        <v>3</v>
      </c>
      <c r="H60" s="11" t="s">
        <v>16</v>
      </c>
    </row>
    <row r="61" spans="1:8" x14ac:dyDescent="0.25">
      <c r="A61">
        <v>1</v>
      </c>
      <c r="B61" s="14" t="s">
        <v>74</v>
      </c>
      <c r="C61" s="14" t="s">
        <v>75</v>
      </c>
      <c r="D61" s="22">
        <v>147.75</v>
      </c>
      <c r="E61" s="22">
        <v>142.94</v>
      </c>
      <c r="F61" s="22">
        <f>10+6+10+5+15+20+24+10+6</f>
        <v>106</v>
      </c>
      <c r="G61" s="22">
        <f t="shared" ref="G61" si="3">SUM(D61:F61)</f>
        <v>396.69</v>
      </c>
      <c r="H61" s="7">
        <v>10</v>
      </c>
    </row>
    <row r="62" spans="1:8" x14ac:dyDescent="0.25">
      <c r="A62">
        <v>2</v>
      </c>
      <c r="B62" s="14" t="s">
        <v>76</v>
      </c>
      <c r="C62" s="14" t="s">
        <v>77</v>
      </c>
      <c r="D62" s="22">
        <v>150.68</v>
      </c>
      <c r="E62" s="22">
        <v>141.96</v>
      </c>
      <c r="F62" s="22">
        <f>10+6+10+5+13+20+24+9+6</f>
        <v>103</v>
      </c>
      <c r="G62" s="22">
        <f>SUM(D62:F62)</f>
        <v>395.64</v>
      </c>
      <c r="H62" s="7">
        <v>8</v>
      </c>
    </row>
    <row r="63" spans="1:8" x14ac:dyDescent="0.25">
      <c r="A63">
        <v>3</v>
      </c>
      <c r="B63" s="14" t="s">
        <v>78</v>
      </c>
      <c r="C63" s="14" t="s">
        <v>79</v>
      </c>
      <c r="D63" s="22">
        <v>146.68</v>
      </c>
      <c r="E63" s="22">
        <v>144.47999999999999</v>
      </c>
      <c r="F63" s="22">
        <f>10+6+10+5+13+20+24+10+6</f>
        <v>104</v>
      </c>
      <c r="G63" s="22">
        <f t="shared" ref="G63:G68" si="4">SUM(D63:F63)</f>
        <v>395.15999999999997</v>
      </c>
      <c r="H63" s="7">
        <v>6</v>
      </c>
    </row>
    <row r="64" spans="1:8" x14ac:dyDescent="0.25">
      <c r="A64">
        <v>4</v>
      </c>
      <c r="B64" s="14" t="s">
        <v>80</v>
      </c>
      <c r="C64" s="14" t="s">
        <v>25</v>
      </c>
      <c r="D64" s="22">
        <v>148.43</v>
      </c>
      <c r="E64" s="22">
        <v>140.51</v>
      </c>
      <c r="F64" s="22">
        <f>10+6+10+5+15+20+24+10+6</f>
        <v>106</v>
      </c>
      <c r="G64" s="22">
        <f t="shared" si="4"/>
        <v>394.94</v>
      </c>
      <c r="H64" s="7">
        <v>5</v>
      </c>
    </row>
    <row r="65" spans="1:8" x14ac:dyDescent="0.25">
      <c r="A65">
        <v>5</v>
      </c>
      <c r="B65" s="14" t="s">
        <v>81</v>
      </c>
      <c r="C65" s="14" t="s">
        <v>38</v>
      </c>
      <c r="D65" s="22">
        <v>145.97</v>
      </c>
      <c r="E65" s="22">
        <v>137.82</v>
      </c>
      <c r="F65" s="22">
        <f>10+6+10+5+15+20+24+10+6</f>
        <v>106</v>
      </c>
      <c r="G65" s="22">
        <f t="shared" si="4"/>
        <v>389.78999999999996</v>
      </c>
      <c r="H65" s="7">
        <v>4</v>
      </c>
    </row>
    <row r="66" spans="1:8" x14ac:dyDescent="0.25">
      <c r="A66">
        <v>6</v>
      </c>
      <c r="B66" s="14" t="s">
        <v>82</v>
      </c>
      <c r="C66" s="14" t="s">
        <v>83</v>
      </c>
      <c r="D66" s="22">
        <v>148.09</v>
      </c>
      <c r="E66" s="22">
        <v>143.4</v>
      </c>
      <c r="F66" s="22">
        <f>10+6+10+5+7+20+24+10+6</f>
        <v>98</v>
      </c>
      <c r="G66" s="22">
        <f t="shared" si="4"/>
        <v>389.49</v>
      </c>
      <c r="H66" s="7">
        <v>3</v>
      </c>
    </row>
    <row r="67" spans="1:8" x14ac:dyDescent="0.25">
      <c r="A67">
        <v>7</v>
      </c>
      <c r="B67" s="14" t="s">
        <v>84</v>
      </c>
      <c r="C67" s="14" t="s">
        <v>50</v>
      </c>
      <c r="D67" s="22">
        <v>143.6</v>
      </c>
      <c r="E67" s="22">
        <v>139.53</v>
      </c>
      <c r="F67" s="22">
        <f>10+6+10+5+9+20+24+10+6</f>
        <v>100</v>
      </c>
      <c r="G67" s="22">
        <f t="shared" si="4"/>
        <v>383.13</v>
      </c>
      <c r="H67" s="7">
        <v>2</v>
      </c>
    </row>
    <row r="68" spans="1:8" x14ac:dyDescent="0.25">
      <c r="A68">
        <v>8</v>
      </c>
      <c r="B68" s="14" t="s">
        <v>85</v>
      </c>
      <c r="C68" s="14" t="s">
        <v>86</v>
      </c>
      <c r="D68" s="22">
        <v>142.41999999999999</v>
      </c>
      <c r="E68" s="22">
        <v>136.22999999999999</v>
      </c>
      <c r="F68" s="22">
        <f>10+4+10+5+15+20+22+10+6</f>
        <v>102</v>
      </c>
      <c r="G68" s="22">
        <f t="shared" si="4"/>
        <v>380.65</v>
      </c>
      <c r="H68" s="7">
        <v>1</v>
      </c>
    </row>
    <row r="69" spans="1:8" x14ac:dyDescent="0.25">
      <c r="A69">
        <v>9</v>
      </c>
      <c r="B69" s="14" t="s">
        <v>87</v>
      </c>
      <c r="C69" s="14" t="s">
        <v>88</v>
      </c>
      <c r="D69" s="22">
        <v>143.38</v>
      </c>
      <c r="E69" s="22">
        <v>136.15</v>
      </c>
      <c r="F69" s="22">
        <f>10+6+10+5+15+20+18+10+6</f>
        <v>100</v>
      </c>
      <c r="G69" s="22">
        <f>SUM(D69:F69)</f>
        <v>379.53</v>
      </c>
      <c r="H69" s="7">
        <v>0</v>
      </c>
    </row>
    <row r="70" spans="1:8" x14ac:dyDescent="0.25">
      <c r="A70">
        <v>10</v>
      </c>
      <c r="B70" s="14" t="s">
        <v>89</v>
      </c>
      <c r="C70" s="14" t="s">
        <v>90</v>
      </c>
      <c r="D70" s="22">
        <v>137.22999999999999</v>
      </c>
      <c r="E70" s="22">
        <v>134.47999999999999</v>
      </c>
      <c r="F70" s="22">
        <f>10+6+10+5+15+20+20+9+6</f>
        <v>101</v>
      </c>
      <c r="G70" s="22">
        <f>SUM(D70:F70)</f>
        <v>372.71</v>
      </c>
      <c r="H70" s="7">
        <v>0</v>
      </c>
    </row>
    <row r="71" spans="1:8" x14ac:dyDescent="0.25">
      <c r="A71">
        <v>11</v>
      </c>
      <c r="B71" s="14" t="s">
        <v>59</v>
      </c>
      <c r="C71" s="14" t="s">
        <v>91</v>
      </c>
      <c r="D71" s="22">
        <v>135.08000000000001</v>
      </c>
      <c r="E71" s="22">
        <v>126.64</v>
      </c>
      <c r="F71" s="22">
        <f>10+6+10+5+15+20+22+10+6</f>
        <v>104</v>
      </c>
      <c r="G71" s="22">
        <f t="shared" ref="G71" si="5">SUM(D71:F71)</f>
        <v>365.72</v>
      </c>
      <c r="H71" s="7">
        <v>0</v>
      </c>
    </row>
    <row r="72" spans="1:8" x14ac:dyDescent="0.25">
      <c r="A72" s="3"/>
      <c r="B72" s="14"/>
      <c r="C72" s="18"/>
      <c r="D72" s="3"/>
      <c r="E72" s="3"/>
      <c r="F72" s="3"/>
      <c r="G72" s="3"/>
      <c r="H72" s="7"/>
    </row>
    <row r="73" spans="1:8" ht="27.75" customHeight="1" thickBot="1" x14ac:dyDescent="0.35">
      <c r="A73" s="27" t="s">
        <v>9</v>
      </c>
      <c r="B73" s="27"/>
    </row>
    <row r="74" spans="1:8" ht="27.75" customHeight="1" thickBot="1" x14ac:dyDescent="0.35">
      <c r="A74" s="5" t="s">
        <v>0</v>
      </c>
      <c r="B74" s="13" t="s">
        <v>1</v>
      </c>
      <c r="C74" s="17" t="s">
        <v>17</v>
      </c>
      <c r="D74" s="10" t="s">
        <v>13</v>
      </c>
      <c r="E74" s="10" t="s">
        <v>14</v>
      </c>
      <c r="F74" s="6" t="s">
        <v>18</v>
      </c>
      <c r="G74" s="6" t="s">
        <v>3</v>
      </c>
      <c r="H74" s="11" t="s">
        <v>16</v>
      </c>
    </row>
    <row r="75" spans="1:8" x14ac:dyDescent="0.25">
      <c r="A75" s="14">
        <v>1</v>
      </c>
      <c r="B75" s="14" t="s">
        <v>92</v>
      </c>
      <c r="C75" s="14" t="s">
        <v>93</v>
      </c>
      <c r="D75" s="22">
        <v>145.80000000000001</v>
      </c>
      <c r="E75" s="22">
        <v>141.5</v>
      </c>
      <c r="F75" s="22">
        <f>10+6+10+15+20+22+10+6+5</f>
        <v>104</v>
      </c>
      <c r="G75" s="22">
        <f>SUM(D75:F75)</f>
        <v>391.3</v>
      </c>
      <c r="H75" s="8">
        <v>10</v>
      </c>
    </row>
    <row r="76" spans="1:8" x14ac:dyDescent="0.25">
      <c r="A76" s="14">
        <v>2</v>
      </c>
      <c r="B76" s="14" t="s">
        <v>94</v>
      </c>
      <c r="C76" s="14" t="s">
        <v>95</v>
      </c>
      <c r="D76" s="22">
        <v>145.79</v>
      </c>
      <c r="E76" s="22">
        <v>139.44</v>
      </c>
      <c r="F76" s="22">
        <f>10+6+10+5+15+20+24+10+6</f>
        <v>106</v>
      </c>
      <c r="G76" s="22">
        <f>SUM(D76:F76)</f>
        <v>391.23</v>
      </c>
      <c r="H76" s="7">
        <v>8</v>
      </c>
    </row>
    <row r="77" spans="1:8" x14ac:dyDescent="0.25">
      <c r="A77" s="14">
        <v>3</v>
      </c>
      <c r="B77" s="14" t="s">
        <v>96</v>
      </c>
      <c r="C77" s="14" t="s">
        <v>97</v>
      </c>
      <c r="D77" s="22">
        <v>143.13</v>
      </c>
      <c r="E77" s="22">
        <v>140.41999999999999</v>
      </c>
      <c r="F77" s="22">
        <f>10+6+10+5+13+20+22+10+6</f>
        <v>102</v>
      </c>
      <c r="G77" s="22">
        <f>SUM(D77:F77)</f>
        <v>385.54999999999995</v>
      </c>
      <c r="H77" s="7">
        <v>6</v>
      </c>
    </row>
    <row r="78" spans="1:8" x14ac:dyDescent="0.25">
      <c r="A78" s="14">
        <v>4</v>
      </c>
      <c r="B78" s="14" t="s">
        <v>30</v>
      </c>
      <c r="C78" s="14" t="s">
        <v>31</v>
      </c>
      <c r="D78" s="22">
        <v>137.79</v>
      </c>
      <c r="E78" s="22">
        <v>126.82</v>
      </c>
      <c r="F78" s="22">
        <f>10+4+10+5+15+20+24+10+6</f>
        <v>104</v>
      </c>
      <c r="G78" s="22">
        <f>SUM(D78:F78)</f>
        <v>368.61</v>
      </c>
      <c r="H78" s="7">
        <v>5</v>
      </c>
    </row>
    <row r="79" spans="1:8" x14ac:dyDescent="0.25">
      <c r="A79" s="3"/>
      <c r="B79" s="14"/>
      <c r="C79" s="18"/>
      <c r="D79" s="3"/>
      <c r="E79" s="3"/>
      <c r="F79" s="3"/>
      <c r="G79" s="3"/>
      <c r="H79" s="7"/>
    </row>
    <row r="80" spans="1:8" ht="30" customHeight="1" thickBot="1" x14ac:dyDescent="0.35">
      <c r="A80" s="27" t="s">
        <v>15</v>
      </c>
      <c r="B80" s="27"/>
    </row>
    <row r="81" spans="1:10" ht="27.75" customHeight="1" thickBot="1" x14ac:dyDescent="0.35">
      <c r="A81" s="5" t="s">
        <v>0</v>
      </c>
      <c r="B81" s="13" t="s">
        <v>1</v>
      </c>
      <c r="C81" s="17" t="s">
        <v>17</v>
      </c>
      <c r="D81" s="10" t="s">
        <v>13</v>
      </c>
      <c r="E81" s="10" t="s">
        <v>14</v>
      </c>
      <c r="F81" s="6" t="s">
        <v>18</v>
      </c>
      <c r="G81" s="6" t="s">
        <v>3</v>
      </c>
      <c r="H81" s="11" t="s">
        <v>16</v>
      </c>
    </row>
    <row r="82" spans="1:10" x14ac:dyDescent="0.25">
      <c r="A82" s="14">
        <v>1</v>
      </c>
      <c r="B82" s="14" t="s">
        <v>98</v>
      </c>
      <c r="C82" s="14" t="s">
        <v>38</v>
      </c>
      <c r="D82" s="22">
        <v>152.16999999999999</v>
      </c>
      <c r="E82" s="22">
        <v>142.54</v>
      </c>
      <c r="F82" s="22">
        <f>10+6+10+5+13+20+24+9+6</f>
        <v>103</v>
      </c>
      <c r="G82" s="22">
        <f>SUM(D82:F82)</f>
        <v>397.71</v>
      </c>
      <c r="H82" s="9">
        <v>10</v>
      </c>
    </row>
    <row r="83" spans="1:10" x14ac:dyDescent="0.25">
      <c r="A83" s="14">
        <v>2</v>
      </c>
      <c r="B83" s="14" t="s">
        <v>99</v>
      </c>
      <c r="C83" s="14" t="s">
        <v>23</v>
      </c>
      <c r="D83" s="22">
        <v>150.52000000000001</v>
      </c>
      <c r="E83" s="22">
        <v>143.09</v>
      </c>
      <c r="F83" s="22">
        <f>10+6+10+5+13+20+24+10+6</f>
        <v>104</v>
      </c>
      <c r="G83" s="22">
        <f>SUM(D83:F83)</f>
        <v>397.61</v>
      </c>
      <c r="H83" s="7">
        <v>8</v>
      </c>
    </row>
    <row r="84" spans="1:10" x14ac:dyDescent="0.25">
      <c r="A84" s="14">
        <v>3</v>
      </c>
      <c r="B84" s="14" t="s">
        <v>100</v>
      </c>
      <c r="C84" s="14" t="s">
        <v>101</v>
      </c>
      <c r="D84" s="22">
        <v>149.36000000000001</v>
      </c>
      <c r="E84" s="22">
        <v>144.1</v>
      </c>
      <c r="F84" s="22">
        <f>10+6+10+5+13+20+24+8+6</f>
        <v>102</v>
      </c>
      <c r="G84" s="22">
        <f>SUM(D84:F84)</f>
        <v>395.46000000000004</v>
      </c>
      <c r="H84" s="7">
        <v>6</v>
      </c>
    </row>
    <row r="85" spans="1:10" x14ac:dyDescent="0.25">
      <c r="A85" s="14">
        <v>4</v>
      </c>
      <c r="B85" s="14" t="s">
        <v>102</v>
      </c>
      <c r="C85" s="14" t="s">
        <v>24</v>
      </c>
      <c r="D85" s="22">
        <v>143.47999999999999</v>
      </c>
      <c r="E85" s="22">
        <v>139.44</v>
      </c>
      <c r="F85" s="22">
        <f>10+6+10+3+15+18+22+9+6</f>
        <v>99</v>
      </c>
      <c r="G85" s="22">
        <f>SUM(D85:F85)</f>
        <v>381.91999999999996</v>
      </c>
      <c r="H85" s="7">
        <v>5</v>
      </c>
    </row>
    <row r="86" spans="1:10" x14ac:dyDescent="0.25">
      <c r="A86" s="14">
        <v>5</v>
      </c>
      <c r="B86" s="14" t="s">
        <v>103</v>
      </c>
      <c r="C86" s="14" t="s">
        <v>104</v>
      </c>
      <c r="D86" s="22">
        <v>146.4</v>
      </c>
      <c r="E86" s="22">
        <v>143.19999999999999</v>
      </c>
      <c r="F86" s="22">
        <f>10+4+10+4+15+20+14+8+6</f>
        <v>91</v>
      </c>
      <c r="G86" s="22">
        <f>SUM(D86:F86)</f>
        <v>380.6</v>
      </c>
      <c r="H86" s="7">
        <v>4</v>
      </c>
    </row>
    <row r="87" spans="1:10" x14ac:dyDescent="0.25">
      <c r="A87" s="3"/>
      <c r="B87" s="14"/>
      <c r="C87" s="18"/>
      <c r="D87" s="3"/>
      <c r="E87" s="3"/>
      <c r="F87" s="3"/>
      <c r="G87" s="3"/>
      <c r="H87" s="7"/>
    </row>
    <row r="88" spans="1:10" ht="30" customHeight="1" thickBot="1" x14ac:dyDescent="0.35">
      <c r="A88" s="27" t="s">
        <v>10</v>
      </c>
      <c r="B88" s="27"/>
    </row>
    <row r="89" spans="1:10" ht="27.75" customHeight="1" thickBot="1" x14ac:dyDescent="0.35">
      <c r="A89" s="5" t="s">
        <v>0</v>
      </c>
      <c r="B89" s="13" t="s">
        <v>1</v>
      </c>
      <c r="C89" s="17" t="s">
        <v>17</v>
      </c>
      <c r="D89" s="10" t="s">
        <v>13</v>
      </c>
      <c r="E89" s="10" t="s">
        <v>14</v>
      </c>
      <c r="F89" s="6" t="s">
        <v>18</v>
      </c>
      <c r="G89" s="6" t="s">
        <v>3</v>
      </c>
      <c r="H89" s="11" t="s">
        <v>16</v>
      </c>
    </row>
    <row r="90" spans="1:10" x14ac:dyDescent="0.25">
      <c r="A90" s="14">
        <v>1</v>
      </c>
      <c r="B90" s="14" t="s">
        <v>105</v>
      </c>
      <c r="C90" s="14" t="s">
        <v>69</v>
      </c>
      <c r="D90" s="22">
        <v>152.66999999999999</v>
      </c>
      <c r="E90" s="22">
        <v>147.08000000000001</v>
      </c>
      <c r="F90" s="22">
        <f>5+20+10</f>
        <v>35</v>
      </c>
      <c r="G90" s="22">
        <f>SUM(D90:F90)</f>
        <v>334.75</v>
      </c>
      <c r="H90" s="7">
        <v>10</v>
      </c>
    </row>
    <row r="91" spans="1:10" x14ac:dyDescent="0.25">
      <c r="A91" s="3"/>
      <c r="B91" s="14"/>
      <c r="C91" s="18"/>
      <c r="D91" s="3"/>
      <c r="E91" s="3"/>
      <c r="F91" s="3"/>
      <c r="G91" s="3"/>
      <c r="H91" s="7"/>
    </row>
    <row r="92" spans="1:10" ht="31.5" customHeight="1" thickBot="1" x14ac:dyDescent="0.35">
      <c r="A92" s="27" t="s">
        <v>11</v>
      </c>
      <c r="B92" s="27"/>
    </row>
    <row r="93" spans="1:10" ht="21" customHeight="1" thickBot="1" x14ac:dyDescent="0.35">
      <c r="A93" s="5" t="s">
        <v>0</v>
      </c>
      <c r="B93" s="13" t="s">
        <v>1</v>
      </c>
      <c r="C93" s="17" t="s">
        <v>17</v>
      </c>
      <c r="D93" s="6" t="s">
        <v>19</v>
      </c>
      <c r="E93" s="6" t="s">
        <v>2</v>
      </c>
      <c r="F93" s="6" t="s">
        <v>18</v>
      </c>
      <c r="G93" s="6" t="s">
        <v>3</v>
      </c>
      <c r="H93" s="11" t="s">
        <v>16</v>
      </c>
    </row>
    <row r="94" spans="1:10" x14ac:dyDescent="0.25">
      <c r="A94" s="14">
        <v>1</v>
      </c>
      <c r="B94" s="14" t="s">
        <v>68</v>
      </c>
      <c r="C94" s="14" t="s">
        <v>69</v>
      </c>
      <c r="D94" s="22">
        <v>35</v>
      </c>
      <c r="E94" s="22">
        <f>15+15+14+15+15+15+1</f>
        <v>90</v>
      </c>
      <c r="F94" s="22">
        <f>10+6+10+20+13+5+24+6+10</f>
        <v>104</v>
      </c>
      <c r="G94" s="22">
        <f t="shared" ref="G94:G96" si="6">SUM(D94:F94)</f>
        <v>229</v>
      </c>
      <c r="H94" s="7">
        <v>10</v>
      </c>
      <c r="J94" s="22"/>
    </row>
    <row r="95" spans="1:10" x14ac:dyDescent="0.25">
      <c r="A95" s="14">
        <v>2</v>
      </c>
      <c r="B95" s="14" t="s">
        <v>99</v>
      </c>
      <c r="C95" s="14" t="s">
        <v>23</v>
      </c>
      <c r="D95" s="22">
        <v>35</v>
      </c>
      <c r="E95" s="22">
        <f>13+12+13+13+12+14</f>
        <v>77</v>
      </c>
      <c r="F95" s="22">
        <f>10+6+10+20+13+5+24+6+10</f>
        <v>104</v>
      </c>
      <c r="G95" s="22">
        <f t="shared" si="6"/>
        <v>216</v>
      </c>
      <c r="H95" s="7">
        <v>8</v>
      </c>
      <c r="J95" s="22"/>
    </row>
    <row r="96" spans="1:10" x14ac:dyDescent="0.25">
      <c r="A96" s="14">
        <v>3</v>
      </c>
      <c r="B96" s="14" t="s">
        <v>71</v>
      </c>
      <c r="C96" s="14" t="s">
        <v>72</v>
      </c>
      <c r="D96" s="22">
        <v>35</v>
      </c>
      <c r="E96" s="24">
        <f>10+10+14+14+10+14+1</f>
        <v>73</v>
      </c>
      <c r="F96" s="24">
        <f>10+6+10+20+15+5+24+6+10</f>
        <v>106</v>
      </c>
      <c r="G96" s="22">
        <f t="shared" si="6"/>
        <v>214</v>
      </c>
      <c r="H96" s="7">
        <v>6</v>
      </c>
      <c r="J96" s="24"/>
    </row>
    <row r="97" spans="1:10" x14ac:dyDescent="0.25">
      <c r="A97" s="14">
        <v>4</v>
      </c>
      <c r="B97" s="14" t="s">
        <v>66</v>
      </c>
      <c r="C97" s="14" t="s">
        <v>67</v>
      </c>
      <c r="D97" s="22">
        <v>35</v>
      </c>
      <c r="E97" s="24">
        <f>10+12+12+12+13+14+0</f>
        <v>73</v>
      </c>
      <c r="F97" s="24">
        <f>10+6+10+20+15+5+24+6+10</f>
        <v>106</v>
      </c>
      <c r="G97" s="22">
        <f>SUM(D97:F97)</f>
        <v>214</v>
      </c>
      <c r="H97" s="7">
        <v>5</v>
      </c>
      <c r="J97" s="24"/>
    </row>
    <row r="98" spans="1:10" x14ac:dyDescent="0.25">
      <c r="A98" s="14">
        <v>5</v>
      </c>
      <c r="B98" s="14" t="s">
        <v>81</v>
      </c>
      <c r="C98" s="14" t="s">
        <v>38</v>
      </c>
      <c r="D98" s="22">
        <v>35</v>
      </c>
      <c r="E98" s="22">
        <f>11+12+12+13+12+11</f>
        <v>71</v>
      </c>
      <c r="F98" s="22">
        <f>10+6+10+20+15+5+24+6+10</f>
        <v>106</v>
      </c>
      <c r="G98" s="22">
        <f t="shared" ref="G98:G100" si="7">SUM(D98:F98)</f>
        <v>212</v>
      </c>
      <c r="H98" s="7">
        <v>4</v>
      </c>
      <c r="J98" s="22"/>
    </row>
    <row r="99" spans="1:10" x14ac:dyDescent="0.25">
      <c r="A99" s="14">
        <v>6</v>
      </c>
      <c r="B99" s="14" t="s">
        <v>30</v>
      </c>
      <c r="C99" s="14" t="s">
        <v>31</v>
      </c>
      <c r="D99" s="22">
        <v>26.82</v>
      </c>
      <c r="E99" s="22">
        <f>11+13+13+13+12+12</f>
        <v>74</v>
      </c>
      <c r="F99" s="22">
        <f>10+4+10+20+15+5+24+6+10</f>
        <v>104</v>
      </c>
      <c r="G99" s="22">
        <f t="shared" si="7"/>
        <v>204.82</v>
      </c>
      <c r="H99" s="7">
        <v>3</v>
      </c>
      <c r="J99" s="22"/>
    </row>
    <row r="100" spans="1:10" x14ac:dyDescent="0.25">
      <c r="A100" s="14">
        <v>7</v>
      </c>
      <c r="B100" s="14" t="s">
        <v>73</v>
      </c>
      <c r="C100" s="14" t="s">
        <v>50</v>
      </c>
      <c r="D100" s="22">
        <v>26</v>
      </c>
      <c r="E100" s="22">
        <f>11+11+12+12+13+12</f>
        <v>71</v>
      </c>
      <c r="F100" s="22">
        <f>10+6+10+20+15+5+24+6+10</f>
        <v>106</v>
      </c>
      <c r="G100" s="22">
        <f t="shared" si="7"/>
        <v>203</v>
      </c>
      <c r="H100" s="7">
        <v>2</v>
      </c>
      <c r="J100" s="22"/>
    </row>
    <row r="101" spans="1:10" x14ac:dyDescent="0.25">
      <c r="A101" s="14">
        <v>8</v>
      </c>
      <c r="B101" s="14" t="s">
        <v>61</v>
      </c>
      <c r="C101" s="14" t="s">
        <v>62</v>
      </c>
      <c r="D101" s="22">
        <v>35</v>
      </c>
      <c r="E101" s="22">
        <f>10+10+10+10+9+11</f>
        <v>60</v>
      </c>
      <c r="F101" s="22">
        <f>10+6+10+20+15+5+24+6+10</f>
        <v>106</v>
      </c>
      <c r="G101" s="22">
        <f t="shared" ref="G101:G103" si="8">SUM(D101:F101)</f>
        <v>201</v>
      </c>
      <c r="H101" s="7">
        <v>1</v>
      </c>
      <c r="J101" s="22"/>
    </row>
    <row r="102" spans="1:10" x14ac:dyDescent="0.25">
      <c r="A102" s="14">
        <v>9</v>
      </c>
      <c r="B102" s="14" t="s">
        <v>103</v>
      </c>
      <c r="C102" s="14" t="s">
        <v>104</v>
      </c>
      <c r="D102" s="22">
        <v>35</v>
      </c>
      <c r="E102" s="22">
        <f>10+11+12+12+12+11</f>
        <v>68</v>
      </c>
      <c r="F102" s="22">
        <f>10+6+10+18+15+4+14+6+8</f>
        <v>91</v>
      </c>
      <c r="G102" s="22">
        <f t="shared" si="8"/>
        <v>194</v>
      </c>
      <c r="H102" s="7">
        <v>0</v>
      </c>
      <c r="J102" s="22"/>
    </row>
    <row r="103" spans="1:10" x14ac:dyDescent="0.25">
      <c r="A103" s="14">
        <v>10</v>
      </c>
      <c r="B103" s="14" t="s">
        <v>80</v>
      </c>
      <c r="C103" s="14" t="s">
        <v>25</v>
      </c>
      <c r="D103" s="22">
        <v>35</v>
      </c>
      <c r="E103" s="22">
        <f>8+8+8+9+9+9</f>
        <v>51</v>
      </c>
      <c r="F103" s="22">
        <f>10+6+10+20+15+5+24+6+10</f>
        <v>106</v>
      </c>
      <c r="G103" s="22">
        <f t="shared" si="8"/>
        <v>192</v>
      </c>
      <c r="H103" s="7">
        <v>0</v>
      </c>
      <c r="J103" s="22"/>
    </row>
    <row r="104" spans="1:10" x14ac:dyDescent="0.25">
      <c r="A104" s="3"/>
      <c r="B104" s="14"/>
      <c r="C104" s="18"/>
      <c r="D104" s="3"/>
      <c r="E104" s="3"/>
      <c r="F104" s="3"/>
      <c r="G104" s="3"/>
      <c r="H104" s="7"/>
    </row>
    <row r="105" spans="1:10" ht="30.75" customHeight="1" thickBot="1" x14ac:dyDescent="0.35">
      <c r="A105" s="27" t="s">
        <v>12</v>
      </c>
      <c r="B105" s="27"/>
    </row>
    <row r="106" spans="1:10" ht="19.5" customHeight="1" thickBot="1" x14ac:dyDescent="0.35">
      <c r="A106" s="5" t="s">
        <v>0</v>
      </c>
      <c r="B106" s="13" t="s">
        <v>1</v>
      </c>
      <c r="C106" s="17" t="s">
        <v>17</v>
      </c>
      <c r="D106" s="6" t="s">
        <v>19</v>
      </c>
      <c r="E106" s="6" t="s">
        <v>2</v>
      </c>
      <c r="F106" s="6" t="s">
        <v>18</v>
      </c>
      <c r="G106" s="6" t="s">
        <v>3</v>
      </c>
      <c r="H106" s="11" t="s">
        <v>16</v>
      </c>
    </row>
    <row r="107" spans="1:10" x14ac:dyDescent="0.25">
      <c r="A107" s="14">
        <v>1</v>
      </c>
      <c r="B107" s="14" t="s">
        <v>106</v>
      </c>
      <c r="C107" s="14" t="s">
        <v>107</v>
      </c>
      <c r="D107" s="22">
        <v>45</v>
      </c>
      <c r="E107" s="22">
        <f>12+12+11+13+12+13</f>
        <v>73</v>
      </c>
      <c r="F107" s="22">
        <f>10+6+10+20+15+5+24+6+8</f>
        <v>104</v>
      </c>
      <c r="G107" s="22">
        <f>SUM(D107:F107)</f>
        <v>222</v>
      </c>
      <c r="H107" s="7">
        <v>10</v>
      </c>
    </row>
    <row r="108" spans="1:10" x14ac:dyDescent="0.25">
      <c r="A108" s="14">
        <v>2</v>
      </c>
      <c r="B108" s="14" t="s">
        <v>108</v>
      </c>
      <c r="C108" s="14" t="s">
        <v>109</v>
      </c>
      <c r="D108" s="22">
        <v>0</v>
      </c>
      <c r="E108" s="22">
        <f>10+11+11+12+12+13</f>
        <v>69</v>
      </c>
      <c r="F108" s="22">
        <f>10+4+10+20+15+3+24+6+10</f>
        <v>102</v>
      </c>
      <c r="G108" s="22">
        <f>SUM(D108:F108)</f>
        <v>171</v>
      </c>
      <c r="H108" s="7">
        <v>8</v>
      </c>
    </row>
    <row r="110" spans="1:10" x14ac:dyDescent="0.25">
      <c r="E110" s="22"/>
    </row>
    <row r="111" spans="1:10" x14ac:dyDescent="0.25">
      <c r="E111" s="22"/>
    </row>
  </sheetData>
  <sortState ref="B194:H198">
    <sortCondition descending="1" ref="G194:G198"/>
  </sortState>
  <mergeCells count="17">
    <mergeCell ref="A92:B92"/>
    <mergeCell ref="A105:B105"/>
    <mergeCell ref="A88:B88"/>
    <mergeCell ref="A59:B59"/>
    <mergeCell ref="A73:B73"/>
    <mergeCell ref="D3:H3"/>
    <mergeCell ref="C2:H2"/>
    <mergeCell ref="A80:B80"/>
    <mergeCell ref="A11:B11"/>
    <mergeCell ref="A16:B16"/>
    <mergeCell ref="A20:B20"/>
    <mergeCell ref="A25:B25"/>
    <mergeCell ref="A37:B37"/>
    <mergeCell ref="A5:B5"/>
    <mergeCell ref="A44:B44"/>
    <mergeCell ref="A50:B50"/>
    <mergeCell ref="A32:B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Новосибирск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MAX</cp:lastModifiedBy>
  <cp:lastPrinted>2018-08-04T19:05:25Z</cp:lastPrinted>
  <dcterms:created xsi:type="dcterms:W3CDTF">2018-05-27T18:34:56Z</dcterms:created>
  <dcterms:modified xsi:type="dcterms:W3CDTF">2019-08-12T11:33:13Z</dcterms:modified>
</cp:coreProperties>
</file>