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1600" windowHeight="8640"/>
  </bookViews>
  <sheets>
    <sheet name="Новосибирск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99" i="1"/>
  <c r="G98" i="1"/>
  <c r="F100" i="1"/>
  <c r="F99" i="1"/>
  <c r="F98" i="1"/>
  <c r="E100" i="1"/>
  <c r="E99" i="1"/>
  <c r="E98" i="1"/>
  <c r="G91" i="1"/>
  <c r="E94" i="1"/>
  <c r="G94" i="1" s="1"/>
  <c r="E93" i="1"/>
  <c r="G93" i="1" s="1"/>
  <c r="E92" i="1"/>
  <c r="G92" i="1" s="1"/>
  <c r="E91" i="1"/>
  <c r="E90" i="1"/>
  <c r="G90" i="1" s="1"/>
  <c r="F94" i="1"/>
  <c r="F93" i="1"/>
  <c r="F92" i="1"/>
  <c r="F91" i="1"/>
  <c r="F90" i="1"/>
  <c r="F86" i="1"/>
  <c r="E86" i="1"/>
  <c r="F85" i="1"/>
  <c r="E85" i="1"/>
  <c r="G85" i="1" s="1"/>
  <c r="F81" i="1"/>
  <c r="E81" i="1"/>
  <c r="F80" i="1"/>
  <c r="E80" i="1"/>
  <c r="G80" i="1" s="1"/>
  <c r="F76" i="1"/>
  <c r="G76" i="1" s="1"/>
  <c r="F72" i="1"/>
  <c r="G72" i="1" s="1"/>
  <c r="F71" i="1"/>
  <c r="G71" i="1" s="1"/>
  <c r="F67" i="1"/>
  <c r="G67" i="1" s="1"/>
  <c r="F66" i="1"/>
  <c r="G66" i="1" s="1"/>
  <c r="F62" i="1"/>
  <c r="G62" i="1" s="1"/>
  <c r="F61" i="1"/>
  <c r="G61" i="1" s="1"/>
  <c r="F60" i="1"/>
  <c r="G60" i="1" s="1"/>
  <c r="F59" i="1"/>
  <c r="G59" i="1" s="1"/>
  <c r="F55" i="1"/>
  <c r="G55" i="1" s="1"/>
  <c r="F54" i="1"/>
  <c r="G54" i="1" s="1"/>
  <c r="F53" i="1"/>
  <c r="G53" i="1" s="1"/>
  <c r="F52" i="1"/>
  <c r="G52" i="1" s="1"/>
  <c r="F48" i="1"/>
  <c r="G48" i="1" s="1"/>
  <c r="F47" i="1"/>
  <c r="G47" i="1" s="1"/>
  <c r="F46" i="1"/>
  <c r="G46" i="1" s="1"/>
  <c r="F45" i="1"/>
  <c r="G45" i="1" s="1"/>
  <c r="F44" i="1"/>
  <c r="G44" i="1" s="1"/>
  <c r="F40" i="1"/>
  <c r="G40" i="1" s="1"/>
  <c r="F36" i="1"/>
  <c r="E36" i="1"/>
  <c r="F35" i="1"/>
  <c r="E35" i="1"/>
  <c r="G35" i="1" s="1"/>
  <c r="F34" i="1"/>
  <c r="E34" i="1"/>
  <c r="F30" i="1"/>
  <c r="E30" i="1"/>
  <c r="F29" i="1"/>
  <c r="E29" i="1"/>
  <c r="E25" i="1"/>
  <c r="G25" i="1" s="1"/>
  <c r="F24" i="1"/>
  <c r="E24" i="1"/>
  <c r="F23" i="1"/>
  <c r="E23" i="1"/>
  <c r="F19" i="1"/>
  <c r="E19" i="1"/>
  <c r="F18" i="1"/>
  <c r="E18" i="1"/>
  <c r="F17" i="1"/>
  <c r="E17" i="1"/>
  <c r="F13" i="1"/>
  <c r="E13" i="1"/>
  <c r="E9" i="1"/>
  <c r="G9" i="1" s="1"/>
  <c r="F8" i="1"/>
  <c r="E8" i="1"/>
  <c r="F7" i="1"/>
  <c r="E7" i="1"/>
  <c r="G81" i="1" l="1"/>
  <c r="G86" i="1"/>
  <c r="G36" i="1"/>
  <c r="G24" i="1"/>
  <c r="G34" i="1"/>
  <c r="G23" i="1"/>
  <c r="G17" i="1"/>
  <c r="G19" i="1"/>
  <c r="G29" i="1"/>
  <c r="G30" i="1"/>
  <c r="G13" i="1"/>
  <c r="G18" i="1"/>
  <c r="G7" i="1"/>
  <c r="G8" i="1"/>
</calcChain>
</file>

<file path=xl/sharedStrings.xml><?xml version="1.0" encoding="utf-8"?>
<sst xmlns="http://schemas.openxmlformats.org/spreadsheetml/2006/main" count="241" uniqueCount="92">
  <si>
    <t>№</t>
  </si>
  <si>
    <t>ФИО</t>
  </si>
  <si>
    <t>Звук</t>
  </si>
  <si>
    <t>Сумма</t>
  </si>
  <si>
    <t xml:space="preserve"> SQ Новичок 3000</t>
  </si>
  <si>
    <t xml:space="preserve">SQ Мастер </t>
  </si>
  <si>
    <t>SQ Мастер 5000</t>
  </si>
  <si>
    <t>SQ Мастер без ограничений</t>
  </si>
  <si>
    <t>SQ Эксперт</t>
  </si>
  <si>
    <t>ММ  Любитель</t>
  </si>
  <si>
    <t>ESPL  Багажник 1W</t>
  </si>
  <si>
    <t>ESPL Багажник 4W</t>
  </si>
  <si>
    <t>ESPL  Багажник без ограничений</t>
  </si>
  <si>
    <t xml:space="preserve">ESPL Стена </t>
  </si>
  <si>
    <t xml:space="preserve">ESPL Экстрим Стена </t>
  </si>
  <si>
    <t>EMMA Тюнинг Stock</t>
  </si>
  <si>
    <t>EMMA Тюнинг Custom Unlimited</t>
  </si>
  <si>
    <t>ESQL  Мастер</t>
  </si>
  <si>
    <t>ESQL  Эксперт</t>
  </si>
  <si>
    <t>замер закр дв</t>
  </si>
  <si>
    <t>замер откр дв</t>
  </si>
  <si>
    <t>ESPL  Стойка В/R</t>
  </si>
  <si>
    <t>Рейтинг</t>
  </si>
  <si>
    <t xml:space="preserve">ХХI Чемпионат России по автозвуку и тюнингу </t>
  </si>
  <si>
    <t>Марка авто</t>
  </si>
  <si>
    <t>Инстал</t>
  </si>
  <si>
    <t>Тюнинг</t>
  </si>
  <si>
    <t>Замер</t>
  </si>
  <si>
    <t>ESPL Эксперт</t>
  </si>
  <si>
    <t>Honda CR-V</t>
  </si>
  <si>
    <t>Митюк Михаил Юрьевич</t>
  </si>
  <si>
    <t>MercedesBenze200CGI</t>
  </si>
  <si>
    <t>Гундарев Евгений Вячеславович</t>
  </si>
  <si>
    <t>Toyota Mark 2</t>
  </si>
  <si>
    <t>Маслов Максим Александрович</t>
  </si>
  <si>
    <t>Toyota Chaser</t>
  </si>
  <si>
    <t>Подобин Иван Алексеевич</t>
  </si>
  <si>
    <t>BMW X3</t>
  </si>
  <si>
    <t>Аксенов Максим Александрович</t>
  </si>
  <si>
    <t>Toyotа Porte</t>
  </si>
  <si>
    <t>Усатов Михаил Юрьевич</t>
  </si>
  <si>
    <t>Toyota Highlander</t>
  </si>
  <si>
    <t>Казаков Дмитрий Васильевич</t>
  </si>
  <si>
    <t xml:space="preserve">Toyota Caldina </t>
  </si>
  <si>
    <t>Боковиков Константин Михайлович</t>
  </si>
  <si>
    <t>Hyundai Santa Fe</t>
  </si>
  <si>
    <t>Шелковой Виктор Сергеевич</t>
  </si>
  <si>
    <t>Устюжанин Кирилл Валерьевич</t>
  </si>
  <si>
    <t>Honda Mobilio</t>
  </si>
  <si>
    <t>Орехов Виталий Александрович</t>
  </si>
  <si>
    <t>Nissan Teana</t>
  </si>
  <si>
    <t>Болдырев Виктор Юрьевич</t>
  </si>
  <si>
    <t>Dodge Ram</t>
  </si>
  <si>
    <t xml:space="preserve">Bmw x3 </t>
  </si>
  <si>
    <t>Toyota Porte</t>
  </si>
  <si>
    <t xml:space="preserve">Голдырев Александр Олегович </t>
  </si>
  <si>
    <t>Toyota Allion</t>
  </si>
  <si>
    <t>Литвинов Артем Александрович</t>
  </si>
  <si>
    <t>Subaru Legacy B4</t>
  </si>
  <si>
    <t>Мухортов Сергей Олегович</t>
  </si>
  <si>
    <t>Honda Civic</t>
  </si>
  <si>
    <t>Помазенков Денис Сергеевич</t>
  </si>
  <si>
    <t>Toyota Carina ED</t>
  </si>
  <si>
    <t>Невежин Андрей Владимирович</t>
  </si>
  <si>
    <t>Kia Spectra</t>
  </si>
  <si>
    <t>Тульнов Сергей Владимирович</t>
  </si>
  <si>
    <t>Lada Priora</t>
  </si>
  <si>
    <t xml:space="preserve">Шайнов Николай Олегович </t>
  </si>
  <si>
    <t>Toyota Caldina</t>
  </si>
  <si>
    <t>Машуков Николай Николаевич</t>
  </si>
  <si>
    <t xml:space="preserve">Nissan Serena </t>
  </si>
  <si>
    <t>Шестера Михаил Александрович</t>
  </si>
  <si>
    <t>Nissan Pathfinder</t>
  </si>
  <si>
    <t>Широков Андрей Олегович</t>
  </si>
  <si>
    <t>Toyota Corolla</t>
  </si>
  <si>
    <t>Ильин Сергей Геннадьевич</t>
  </si>
  <si>
    <t>Прокопьев Антон Сергеевич</t>
  </si>
  <si>
    <t>Toyota Sprinter</t>
  </si>
  <si>
    <t>Ренькас Александр Владимирович</t>
  </si>
  <si>
    <t>Филиппов Юрий Владимирович</t>
  </si>
  <si>
    <t>Toyota Corolla Levin</t>
  </si>
  <si>
    <t>Разумов Александр Дмитриевич</t>
  </si>
  <si>
    <t>ВАЗ 21123</t>
  </si>
  <si>
    <t>Чипигин Антон Владимирович</t>
  </si>
  <si>
    <t>Морозов Владимир Игоревич</t>
  </si>
  <si>
    <t>ГАЗ-2217</t>
  </si>
  <si>
    <t>Киселев Виталий Викторович</t>
  </si>
  <si>
    <t>Nissan Wingroad</t>
  </si>
  <si>
    <t>Войнов Максим Дмитриевич</t>
  </si>
  <si>
    <t>Renault Symbol</t>
  </si>
  <si>
    <t>ГАЗ 2217</t>
  </si>
  <si>
    <t>г.Новосибирск 18.08.2018г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</si>
</sst>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2115443</xdr:colOff>
      <xdr:row>2</xdr:row>
      <xdr:rowOff>295275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2496443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91" workbookViewId="0">
      <selection activeCell="J105" sqref="J105"/>
    </sheetView>
  </sheetViews>
  <sheetFormatPr defaultRowHeight="15.75" x14ac:dyDescent="0.25"/>
  <cols>
    <col min="1" max="1" width="6" style="2" customWidth="1"/>
    <col min="2" max="2" width="37.85546875" style="20" customWidth="1"/>
    <col min="3" max="3" width="22.85546875" style="15" customWidth="1"/>
    <col min="4" max="4" width="9" style="2" customWidth="1"/>
    <col min="5" max="5" width="8.5703125" style="2" customWidth="1"/>
    <col min="6" max="7" width="9.140625" style="2"/>
    <col min="8" max="8" width="10.85546875" style="2" customWidth="1"/>
  </cols>
  <sheetData>
    <row r="1" spans="1:8" ht="25.5" customHeight="1" x14ac:dyDescent="0.25">
      <c r="B1" s="15"/>
      <c r="D1" s="1"/>
      <c r="E1" s="1"/>
    </row>
    <row r="2" spans="1:8" ht="25.5" customHeight="1" x14ac:dyDescent="0.35">
      <c r="B2" s="15"/>
      <c r="C2" s="38" t="s">
        <v>23</v>
      </c>
      <c r="D2" s="38"/>
      <c r="E2" s="38"/>
      <c r="F2" s="38"/>
      <c r="G2" s="38"/>
      <c r="H2" s="38"/>
    </row>
    <row r="3" spans="1:8" ht="25.5" customHeight="1" x14ac:dyDescent="0.3">
      <c r="B3" s="15"/>
      <c r="D3" s="37" t="s">
        <v>91</v>
      </c>
      <c r="E3" s="37"/>
      <c r="F3" s="37"/>
      <c r="G3" s="37"/>
      <c r="H3" s="37"/>
    </row>
    <row r="4" spans="1:8" ht="25.5" customHeight="1" x14ac:dyDescent="0.3">
      <c r="B4" s="15"/>
      <c r="D4" s="4"/>
      <c r="E4" s="4"/>
      <c r="F4" s="4"/>
      <c r="G4" s="4"/>
      <c r="H4" s="4"/>
    </row>
    <row r="5" spans="1:8" ht="31.5" customHeight="1" thickBot="1" x14ac:dyDescent="0.35">
      <c r="A5" s="36" t="s">
        <v>4</v>
      </c>
      <c r="B5" s="36"/>
    </row>
    <row r="6" spans="1:8" ht="21.75" customHeight="1" thickBot="1" x14ac:dyDescent="0.35">
      <c r="A6" s="5" t="s">
        <v>0</v>
      </c>
      <c r="B6" s="16" t="s">
        <v>1</v>
      </c>
      <c r="C6" s="24" t="s">
        <v>24</v>
      </c>
      <c r="D6" s="6"/>
      <c r="E6" s="6" t="s">
        <v>2</v>
      </c>
      <c r="F6" s="6" t="s">
        <v>25</v>
      </c>
      <c r="G6" s="6" t="s">
        <v>3</v>
      </c>
      <c r="H6" s="13" t="s">
        <v>22</v>
      </c>
    </row>
    <row r="7" spans="1:8" ht="15.75" customHeight="1" x14ac:dyDescent="0.25">
      <c r="A7" s="3">
        <v>1</v>
      </c>
      <c r="B7" s="18" t="s">
        <v>30</v>
      </c>
      <c r="C7" s="26" t="s">
        <v>31</v>
      </c>
      <c r="D7" s="8"/>
      <c r="E7" s="3">
        <f>5+5+1+5+5+12+12+14+11+13+21+22+22+22+22+23</f>
        <v>215</v>
      </c>
      <c r="F7" s="3">
        <f>10+6+10+18+5+6+3</f>
        <v>58</v>
      </c>
      <c r="G7" s="3">
        <f>E7+F7</f>
        <v>273</v>
      </c>
      <c r="H7" s="8">
        <v>10</v>
      </c>
    </row>
    <row r="8" spans="1:8" ht="15.75" customHeight="1" x14ac:dyDescent="0.25">
      <c r="A8" s="3">
        <v>2</v>
      </c>
      <c r="B8" s="18" t="s">
        <v>32</v>
      </c>
      <c r="C8" s="26" t="s">
        <v>33</v>
      </c>
      <c r="D8" s="8"/>
      <c r="E8" s="3">
        <f>5+5+5+5+10+11+14+9+11+19+20+20+19+20+20</f>
        <v>193</v>
      </c>
      <c r="F8" s="3">
        <f>10+6+10+22+5+6</f>
        <v>59</v>
      </c>
      <c r="G8" s="3">
        <f>E8+F8</f>
        <v>252</v>
      </c>
      <c r="H8" s="8">
        <v>8</v>
      </c>
    </row>
    <row r="9" spans="1:8" ht="15.75" customHeight="1" x14ac:dyDescent="0.25">
      <c r="A9" s="3">
        <v>3</v>
      </c>
      <c r="B9" s="18" t="s">
        <v>34</v>
      </c>
      <c r="C9" s="26" t="s">
        <v>35</v>
      </c>
      <c r="D9" s="8"/>
      <c r="E9" s="3">
        <f>5+5+5+5+5+11+11+14+9+4+5+4+20+21+21+20+19+1+1+1+1+1+1+1</f>
        <v>191</v>
      </c>
      <c r="F9" s="3">
        <v>56</v>
      </c>
      <c r="G9" s="3">
        <f>E9+F9</f>
        <v>247</v>
      </c>
      <c r="H9" s="8">
        <v>6</v>
      </c>
    </row>
    <row r="10" spans="1:8" x14ac:dyDescent="0.25">
      <c r="A10" s="3"/>
      <c r="B10" s="18"/>
      <c r="C10" s="26"/>
      <c r="D10" s="8"/>
      <c r="E10" s="3"/>
      <c r="F10" s="3"/>
      <c r="G10" s="3"/>
      <c r="H10" s="8"/>
    </row>
    <row r="11" spans="1:8" ht="30" customHeight="1" thickBot="1" x14ac:dyDescent="0.35">
      <c r="A11" s="36" t="s">
        <v>5</v>
      </c>
      <c r="B11" s="36"/>
    </row>
    <row r="12" spans="1:8" ht="21.75" customHeight="1" thickBot="1" x14ac:dyDescent="0.35">
      <c r="A12" s="5" t="s">
        <v>0</v>
      </c>
      <c r="B12" s="16" t="s">
        <v>1</v>
      </c>
      <c r="C12" s="24" t="s">
        <v>24</v>
      </c>
      <c r="D12" s="6"/>
      <c r="E12" s="6" t="s">
        <v>2</v>
      </c>
      <c r="F12" s="6" t="s">
        <v>25</v>
      </c>
      <c r="G12" s="6" t="s">
        <v>3</v>
      </c>
      <c r="H12" s="13" t="s">
        <v>22</v>
      </c>
    </row>
    <row r="13" spans="1:8" x14ac:dyDescent="0.25">
      <c r="A13" s="3">
        <v>1</v>
      </c>
      <c r="B13" s="18" t="s">
        <v>36</v>
      </c>
      <c r="C13" s="26" t="s">
        <v>37</v>
      </c>
      <c r="D13" s="8"/>
      <c r="E13" s="3">
        <f>50+13+13+15+5+13+15+26+27+28+27+25+25</f>
        <v>282</v>
      </c>
      <c r="F13" s="3">
        <f>10+3+6+10+5+10+15+18+5+5+10+5+24+5+6+10+10</f>
        <v>157</v>
      </c>
      <c r="G13" s="3">
        <f>E13+F13</f>
        <v>439</v>
      </c>
      <c r="H13" s="3">
        <v>10</v>
      </c>
    </row>
    <row r="14" spans="1:8" x14ac:dyDescent="0.25">
      <c r="A14" s="3"/>
      <c r="B14" s="18"/>
      <c r="C14" s="26"/>
      <c r="D14" s="8"/>
      <c r="E14" s="3"/>
      <c r="F14" s="3"/>
      <c r="G14" s="3"/>
      <c r="H14" s="3"/>
    </row>
    <row r="15" spans="1:8" ht="30" customHeight="1" thickBot="1" x14ac:dyDescent="0.35">
      <c r="A15" s="36" t="s">
        <v>6</v>
      </c>
      <c r="B15" s="36"/>
    </row>
    <row r="16" spans="1:8" ht="21.75" customHeight="1" thickBot="1" x14ac:dyDescent="0.35">
      <c r="A16" s="5" t="s">
        <v>0</v>
      </c>
      <c r="B16" s="16" t="s">
        <v>1</v>
      </c>
      <c r="C16" s="24" t="s">
        <v>24</v>
      </c>
      <c r="D16" s="6"/>
      <c r="E16" s="6" t="s">
        <v>2</v>
      </c>
      <c r="F16" s="6" t="s">
        <v>25</v>
      </c>
      <c r="G16" s="6" t="s">
        <v>3</v>
      </c>
      <c r="H16" s="13" t="s">
        <v>22</v>
      </c>
    </row>
    <row r="17" spans="1:8" x14ac:dyDescent="0.25">
      <c r="A17" s="7">
        <v>1</v>
      </c>
      <c r="B17" s="17" t="s">
        <v>38</v>
      </c>
      <c r="C17" s="25" t="s">
        <v>39</v>
      </c>
      <c r="D17" s="9"/>
      <c r="E17" s="7">
        <f>5+5+5+5+3+3+2+2+3+3+3+4+10+10+8+3+10+13+25+24+23+24+23+17</f>
        <v>233</v>
      </c>
      <c r="F17" s="7">
        <f>10+5+5+8+5+10+15+20+5+5+10+5+24+5+6+6+2+6</f>
        <v>152</v>
      </c>
      <c r="G17" s="7">
        <f>E17+F17</f>
        <v>385</v>
      </c>
      <c r="H17" s="9">
        <v>10</v>
      </c>
    </row>
    <row r="18" spans="1:8" x14ac:dyDescent="0.25">
      <c r="A18" s="3">
        <v>2</v>
      </c>
      <c r="B18" s="18" t="s">
        <v>40</v>
      </c>
      <c r="C18" s="26" t="s">
        <v>41</v>
      </c>
      <c r="D18" s="8"/>
      <c r="E18" s="3">
        <f>5+4+4+1+5+2+2+1+1+1+1+4+9+12+8+3+7+13+24+24+16+24+22+16-1</f>
        <v>208</v>
      </c>
      <c r="F18" s="3">
        <f>10+3+6+10+15+18+5+5+8+5+24+5+6+9+1+1+2+2+2</f>
        <v>137</v>
      </c>
      <c r="G18" s="3">
        <f>E18+F18</f>
        <v>345</v>
      </c>
      <c r="H18" s="8">
        <v>8</v>
      </c>
    </row>
    <row r="19" spans="1:8" x14ac:dyDescent="0.25">
      <c r="A19" s="3">
        <v>3</v>
      </c>
      <c r="B19" s="18" t="s">
        <v>42</v>
      </c>
      <c r="C19" s="26" t="s">
        <v>43</v>
      </c>
      <c r="D19" s="8"/>
      <c r="E19" s="3">
        <f>5+11+4+2+5+2+4+10+12+11+15+12+10+12-1-2</f>
        <v>112</v>
      </c>
      <c r="F19" s="3">
        <f>10+3+6+5+4+10+15+16+4+5+6+22+3+6+6+8+2+4</f>
        <v>135</v>
      </c>
      <c r="G19" s="3">
        <f>E19+F19</f>
        <v>247</v>
      </c>
      <c r="H19" s="8">
        <v>6</v>
      </c>
    </row>
    <row r="20" spans="1:8" x14ac:dyDescent="0.25">
      <c r="A20" s="3"/>
      <c r="B20" s="18"/>
      <c r="C20" s="26"/>
      <c r="D20" s="8"/>
      <c r="E20" s="3"/>
      <c r="F20" s="3"/>
      <c r="G20" s="3"/>
      <c r="H20" s="8"/>
    </row>
    <row r="21" spans="1:8" ht="29.25" customHeight="1" thickBot="1" x14ac:dyDescent="0.35">
      <c r="A21" s="36" t="s">
        <v>7</v>
      </c>
      <c r="B21" s="36"/>
    </row>
    <row r="22" spans="1:8" ht="21.75" customHeight="1" thickBot="1" x14ac:dyDescent="0.35">
      <c r="A22" s="5" t="s">
        <v>0</v>
      </c>
      <c r="B22" s="16" t="s">
        <v>1</v>
      </c>
      <c r="C22" s="24" t="s">
        <v>24</v>
      </c>
      <c r="D22" s="6"/>
      <c r="E22" s="6" t="s">
        <v>2</v>
      </c>
      <c r="F22" s="6" t="s">
        <v>25</v>
      </c>
      <c r="G22" s="6" t="s">
        <v>3</v>
      </c>
      <c r="H22" s="13" t="s">
        <v>22</v>
      </c>
    </row>
    <row r="23" spans="1:8" x14ac:dyDescent="0.25">
      <c r="A23" s="7">
        <v>1</v>
      </c>
      <c r="B23" s="17" t="s">
        <v>44</v>
      </c>
      <c r="C23" s="25" t="s">
        <v>45</v>
      </c>
      <c r="D23" s="9"/>
      <c r="E23" s="7">
        <f>5+4+4+5+5+3+2+3+3+3+3+3+4+12+13+15+5+14+15+26+26+27+26+24+27</f>
        <v>277</v>
      </c>
      <c r="F23" s="7">
        <f>10+1+6+10+5+10+15+18+5+8+5+24+1+6+10+10</f>
        <v>144</v>
      </c>
      <c r="G23" s="7">
        <f>SUM(E23:F23)</f>
        <v>421</v>
      </c>
      <c r="H23" s="9">
        <v>10</v>
      </c>
    </row>
    <row r="24" spans="1:8" x14ac:dyDescent="0.25">
      <c r="A24" s="3">
        <v>2</v>
      </c>
      <c r="B24" s="18" t="s">
        <v>46</v>
      </c>
      <c r="C24" s="26" t="s">
        <v>33</v>
      </c>
      <c r="D24" s="8"/>
      <c r="E24" s="3">
        <f>5+5+5+5+5+21+4+12+12+13+4+12+14+23+25+21+24+22+20</f>
        <v>252</v>
      </c>
      <c r="F24" s="3">
        <f>10+1+6+10+5+10+15+20+5+8+5+24+5+6+10+10</f>
        <v>150</v>
      </c>
      <c r="G24" s="3">
        <f>SUM(E24:F24)</f>
        <v>402</v>
      </c>
      <c r="H24" s="8">
        <v>8</v>
      </c>
    </row>
    <row r="25" spans="1:8" x14ac:dyDescent="0.25">
      <c r="A25" s="3">
        <v>3</v>
      </c>
      <c r="B25" s="18" t="s">
        <v>47</v>
      </c>
      <c r="C25" s="26" t="s">
        <v>48</v>
      </c>
      <c r="D25" s="8"/>
      <c r="E25" s="3">
        <f>5+4+1+4+5+5+9+5+4+11+12+9+5+11+13+21+18+19+20+22+17-1</f>
        <v>219</v>
      </c>
      <c r="F25" s="3">
        <v>149</v>
      </c>
      <c r="G25" s="3">
        <f>SUM(E25:F25)</f>
        <v>368</v>
      </c>
      <c r="H25" s="8">
        <v>6</v>
      </c>
    </row>
    <row r="26" spans="1:8" x14ac:dyDescent="0.25">
      <c r="A26" s="3"/>
      <c r="B26" s="18"/>
      <c r="C26" s="26"/>
      <c r="D26" s="8"/>
      <c r="E26" s="3"/>
      <c r="F26" s="3"/>
      <c r="G26" s="3"/>
      <c r="H26" s="8"/>
    </row>
    <row r="27" spans="1:8" ht="30.75" customHeight="1" thickBot="1" x14ac:dyDescent="0.35">
      <c r="A27" s="36" t="s">
        <v>8</v>
      </c>
      <c r="B27" s="36"/>
    </row>
    <row r="28" spans="1:8" ht="21.75" customHeight="1" thickBot="1" x14ac:dyDescent="0.35">
      <c r="A28" s="5" t="s">
        <v>0</v>
      </c>
      <c r="B28" s="16" t="s">
        <v>1</v>
      </c>
      <c r="C28" s="24" t="s">
        <v>24</v>
      </c>
      <c r="D28" s="6"/>
      <c r="E28" s="6" t="s">
        <v>2</v>
      </c>
      <c r="F28" s="6" t="s">
        <v>25</v>
      </c>
      <c r="G28" s="6" t="s">
        <v>3</v>
      </c>
      <c r="H28" s="13" t="s">
        <v>22</v>
      </c>
    </row>
    <row r="29" spans="1:8" x14ac:dyDescent="0.25">
      <c r="A29" s="3">
        <v>1</v>
      </c>
      <c r="B29" s="18" t="s">
        <v>49</v>
      </c>
      <c r="C29" s="26" t="s">
        <v>50</v>
      </c>
      <c r="D29" s="8"/>
      <c r="E29" s="3">
        <f>5+4+5+5+5+2+3+3+3+3+3+3+4+13+14+14+3+13+12+25+26+25+26+25+25+6</f>
        <v>275</v>
      </c>
      <c r="F29" s="3">
        <f>10+5+6+10+10+10+15+20+5+5+10+5+24+5+6+9+5+5+8+8+9+9+8</f>
        <v>207</v>
      </c>
      <c r="G29" s="3">
        <f>SUM(E29:F29)</f>
        <v>482</v>
      </c>
      <c r="H29" s="8">
        <v>10</v>
      </c>
    </row>
    <row r="30" spans="1:8" x14ac:dyDescent="0.25">
      <c r="A30" s="3">
        <v>2</v>
      </c>
      <c r="B30" s="18" t="s">
        <v>51</v>
      </c>
      <c r="C30" s="26" t="s">
        <v>52</v>
      </c>
      <c r="D30" s="8"/>
      <c r="E30" s="3">
        <f>5+3+4+5+5+3+1+3+3+3+3+3+4+13+12+14+2+10+13+21+21+20+20+20+20+6</f>
        <v>237</v>
      </c>
      <c r="F30" s="3">
        <f>10+5+6+10+10+10+15+20+5+5+10+5+24+5+6+10+5+1+9+10+9+10+8+11</f>
        <v>219</v>
      </c>
      <c r="G30" s="3">
        <f>E30+F30</f>
        <v>456</v>
      </c>
      <c r="H30" s="8">
        <v>8</v>
      </c>
    </row>
    <row r="31" spans="1:8" ht="13.5" customHeight="1" x14ac:dyDescent="0.25">
      <c r="A31" s="3"/>
      <c r="B31" s="18"/>
      <c r="C31" s="26"/>
      <c r="D31" s="8"/>
      <c r="E31" s="3"/>
      <c r="F31" s="3"/>
      <c r="G31" s="3"/>
      <c r="H31" s="8"/>
    </row>
    <row r="32" spans="1:8" ht="30" customHeight="1" thickBot="1" x14ac:dyDescent="0.35">
      <c r="A32" s="36" t="s">
        <v>9</v>
      </c>
      <c r="B32" s="36"/>
    </row>
    <row r="33" spans="1:8" ht="21.75" customHeight="1" thickBot="1" x14ac:dyDescent="0.35">
      <c r="A33" s="5" t="s">
        <v>0</v>
      </c>
      <c r="B33" s="16" t="s">
        <v>1</v>
      </c>
      <c r="C33" s="24" t="s">
        <v>24</v>
      </c>
      <c r="D33" s="6"/>
      <c r="E33" s="6" t="s">
        <v>2</v>
      </c>
      <c r="F33" s="6" t="s">
        <v>25</v>
      </c>
      <c r="G33" s="6" t="s">
        <v>3</v>
      </c>
      <c r="H33" s="13" t="s">
        <v>22</v>
      </c>
    </row>
    <row r="34" spans="1:8" ht="15.75" customHeight="1" x14ac:dyDescent="0.25">
      <c r="A34" s="21">
        <v>1</v>
      </c>
      <c r="B34" s="14" t="s">
        <v>36</v>
      </c>
      <c r="C34" s="31" t="s">
        <v>53</v>
      </c>
      <c r="D34" s="7"/>
      <c r="E34" s="7">
        <f>9+9+15+13+13+14+14+14+14+16+14+14+14+21+6</f>
        <v>200</v>
      </c>
      <c r="F34" s="7">
        <f>10+6+10+15+20+5+24+5+6+10</f>
        <v>111</v>
      </c>
      <c r="G34" s="7">
        <f>E34+F34</f>
        <v>311</v>
      </c>
      <c r="H34" s="9">
        <v>10</v>
      </c>
    </row>
    <row r="35" spans="1:8" ht="15.75" customHeight="1" x14ac:dyDescent="0.25">
      <c r="A35" s="22">
        <v>2</v>
      </c>
      <c r="B35" s="32" t="s">
        <v>49</v>
      </c>
      <c r="C35" s="26" t="s">
        <v>50</v>
      </c>
      <c r="D35" s="22"/>
      <c r="E35" s="22">
        <f>8+9+14+11+12+12+12+12+12+12+8+8+8+12+2</f>
        <v>152</v>
      </c>
      <c r="F35" s="22">
        <f>10+6+10+15+20+5+24+5+6+10</f>
        <v>111</v>
      </c>
      <c r="G35" s="22">
        <f>E35+F35</f>
        <v>263</v>
      </c>
      <c r="H35" s="8">
        <v>8</v>
      </c>
    </row>
    <row r="36" spans="1:8" s="33" customFormat="1" ht="15.75" customHeight="1" x14ac:dyDescent="0.25">
      <c r="A36" s="22">
        <v>3</v>
      </c>
      <c r="B36" s="18" t="s">
        <v>46</v>
      </c>
      <c r="C36" s="26" t="s">
        <v>33</v>
      </c>
      <c r="D36" s="3"/>
      <c r="E36" s="3">
        <f>6+8+13+10+10+11+11+10+12+10+8+8+8+9+2</f>
        <v>136</v>
      </c>
      <c r="F36" s="3">
        <f>10+6+10+15+20+5+24+5+6+8</f>
        <v>109</v>
      </c>
      <c r="G36" s="3">
        <f>E36+F36</f>
        <v>245</v>
      </c>
      <c r="H36" s="23">
        <v>6</v>
      </c>
    </row>
    <row r="37" spans="1:8" ht="15.75" customHeight="1" x14ac:dyDescent="0.3">
      <c r="A37" s="28"/>
      <c r="B37" s="26"/>
      <c r="C37" s="29"/>
      <c r="D37" s="3"/>
      <c r="E37" s="3"/>
      <c r="F37" s="3"/>
      <c r="G37" s="3"/>
      <c r="H37" s="8"/>
    </row>
    <row r="38" spans="1:8" ht="23.25" customHeight="1" thickBot="1" x14ac:dyDescent="0.35">
      <c r="A38" s="36" t="s">
        <v>10</v>
      </c>
      <c r="B38" s="36"/>
      <c r="D38" s="1"/>
      <c r="E38" s="1"/>
    </row>
    <row r="39" spans="1:8" ht="27.75" customHeight="1" thickBot="1" x14ac:dyDescent="0.35">
      <c r="A39" s="5" t="s">
        <v>0</v>
      </c>
      <c r="B39" s="16" t="s">
        <v>1</v>
      </c>
      <c r="C39" s="24" t="s">
        <v>24</v>
      </c>
      <c r="D39" s="12" t="s">
        <v>19</v>
      </c>
      <c r="E39" s="12" t="s">
        <v>20</v>
      </c>
      <c r="F39" s="6" t="s">
        <v>25</v>
      </c>
      <c r="G39" s="6" t="s">
        <v>3</v>
      </c>
      <c r="H39" s="13" t="s">
        <v>22</v>
      </c>
    </row>
    <row r="40" spans="1:8" ht="15.75" customHeight="1" x14ac:dyDescent="0.25">
      <c r="A40" s="11">
        <v>1</v>
      </c>
      <c r="B40" s="19" t="s">
        <v>38</v>
      </c>
      <c r="C40" s="27" t="s">
        <v>54</v>
      </c>
      <c r="D40" s="3">
        <v>144.79</v>
      </c>
      <c r="E40" s="3">
        <v>139.66999999999999</v>
      </c>
      <c r="F40" s="11">
        <f>10+6+10+5+24+10</f>
        <v>65</v>
      </c>
      <c r="G40" s="11">
        <f>SUM(D40:F40)</f>
        <v>349.46</v>
      </c>
      <c r="H40" s="8">
        <v>10</v>
      </c>
    </row>
    <row r="41" spans="1:8" ht="18.75" customHeight="1" x14ac:dyDescent="0.25">
      <c r="A41" s="3"/>
      <c r="B41" s="18"/>
      <c r="C41" s="26"/>
      <c r="D41" s="3"/>
      <c r="E41" s="3"/>
      <c r="F41" s="3"/>
      <c r="G41" s="3"/>
      <c r="H41" s="8"/>
    </row>
    <row r="42" spans="1:8" ht="28.5" customHeight="1" thickBot="1" x14ac:dyDescent="0.35">
      <c r="A42" s="36" t="s">
        <v>11</v>
      </c>
      <c r="B42" s="36"/>
    </row>
    <row r="43" spans="1:8" ht="27.75" customHeight="1" thickBot="1" x14ac:dyDescent="0.35">
      <c r="A43" s="5" t="s">
        <v>0</v>
      </c>
      <c r="B43" s="16" t="s">
        <v>1</v>
      </c>
      <c r="C43" s="24" t="s">
        <v>24</v>
      </c>
      <c r="D43" s="12" t="s">
        <v>19</v>
      </c>
      <c r="E43" s="12" t="s">
        <v>20</v>
      </c>
      <c r="F43" s="6" t="s">
        <v>25</v>
      </c>
      <c r="G43" s="6" t="s">
        <v>3</v>
      </c>
      <c r="H43" s="13" t="s">
        <v>22</v>
      </c>
    </row>
    <row r="44" spans="1:8" x14ac:dyDescent="0.25">
      <c r="A44" s="7">
        <v>1</v>
      </c>
      <c r="B44" s="35" t="s">
        <v>55</v>
      </c>
      <c r="C44" s="25" t="s">
        <v>56</v>
      </c>
      <c r="D44" s="7">
        <v>152.31</v>
      </c>
      <c r="E44" s="7">
        <v>145.08000000000001</v>
      </c>
      <c r="F44" s="7">
        <f>10+6+10+5+24+10</f>
        <v>65</v>
      </c>
      <c r="G44" s="7">
        <f>SUM(D44:F44)</f>
        <v>362.39</v>
      </c>
      <c r="H44" s="8">
        <v>10</v>
      </c>
    </row>
    <row r="45" spans="1:8" x14ac:dyDescent="0.25">
      <c r="A45" s="3">
        <v>2</v>
      </c>
      <c r="B45" s="18" t="s">
        <v>57</v>
      </c>
      <c r="C45" s="26" t="s">
        <v>58</v>
      </c>
      <c r="D45" s="3">
        <v>142.11000000000001</v>
      </c>
      <c r="E45" s="3">
        <v>139.62</v>
      </c>
      <c r="F45" s="3">
        <f>10+6+10+5+24+10</f>
        <v>65</v>
      </c>
      <c r="G45" s="3">
        <f>SUM(D45:F45)</f>
        <v>346.73</v>
      </c>
      <c r="H45" s="8">
        <v>8</v>
      </c>
    </row>
    <row r="46" spans="1:8" x14ac:dyDescent="0.25">
      <c r="A46" s="3">
        <v>3</v>
      </c>
      <c r="B46" s="18" t="s">
        <v>59</v>
      </c>
      <c r="C46" s="26" t="s">
        <v>60</v>
      </c>
      <c r="D46" s="3">
        <v>141.54</v>
      </c>
      <c r="E46" s="3">
        <v>139.33000000000001</v>
      </c>
      <c r="F46" s="3">
        <f>10+6+10+5+22+10</f>
        <v>63</v>
      </c>
      <c r="G46" s="3">
        <f>SUM(D46:F46)</f>
        <v>343.87</v>
      </c>
      <c r="H46" s="8">
        <v>6</v>
      </c>
    </row>
    <row r="47" spans="1:8" x14ac:dyDescent="0.25">
      <c r="A47" s="3">
        <v>4</v>
      </c>
      <c r="B47" s="18" t="s">
        <v>61</v>
      </c>
      <c r="C47" s="26" t="s">
        <v>62</v>
      </c>
      <c r="D47" s="3">
        <v>140.6</v>
      </c>
      <c r="E47" s="3">
        <v>138.78</v>
      </c>
      <c r="F47" s="3">
        <f>10+6+10+4+24+9</f>
        <v>63</v>
      </c>
      <c r="G47" s="3">
        <f>SUM(D47:F47)</f>
        <v>342.38</v>
      </c>
      <c r="H47" s="8">
        <v>5</v>
      </c>
    </row>
    <row r="48" spans="1:8" x14ac:dyDescent="0.25">
      <c r="A48" s="3">
        <v>5</v>
      </c>
      <c r="B48" s="18" t="s">
        <v>63</v>
      </c>
      <c r="C48" s="26" t="s">
        <v>64</v>
      </c>
      <c r="D48" s="3">
        <v>142.63</v>
      </c>
      <c r="E48" s="3">
        <v>140.74</v>
      </c>
      <c r="F48" s="3">
        <f>10+4+10+4+20+9</f>
        <v>57</v>
      </c>
      <c r="G48" s="3">
        <f>SUM(D48:F48)</f>
        <v>340.37</v>
      </c>
      <c r="H48" s="8">
        <v>4</v>
      </c>
    </row>
    <row r="49" spans="1:8" x14ac:dyDescent="0.25">
      <c r="A49" s="3"/>
      <c r="B49" s="18"/>
      <c r="C49" s="26"/>
      <c r="D49" s="3"/>
      <c r="E49" s="3"/>
      <c r="F49" s="3"/>
      <c r="G49" s="3"/>
      <c r="H49" s="8"/>
    </row>
    <row r="50" spans="1:8" ht="27.75" customHeight="1" thickBot="1" x14ac:dyDescent="0.35">
      <c r="A50" s="36" t="s">
        <v>12</v>
      </c>
      <c r="B50" s="36"/>
    </row>
    <row r="51" spans="1:8" ht="27.75" customHeight="1" thickBot="1" x14ac:dyDescent="0.35">
      <c r="A51" s="5" t="s">
        <v>0</v>
      </c>
      <c r="B51" s="16" t="s">
        <v>1</v>
      </c>
      <c r="C51" s="24" t="s">
        <v>24</v>
      </c>
      <c r="D51" s="12" t="s">
        <v>19</v>
      </c>
      <c r="E51" s="12" t="s">
        <v>20</v>
      </c>
      <c r="F51" s="6" t="s">
        <v>25</v>
      </c>
      <c r="G51" s="6" t="s">
        <v>3</v>
      </c>
      <c r="H51" s="13" t="s">
        <v>22</v>
      </c>
    </row>
    <row r="52" spans="1:8" x14ac:dyDescent="0.25">
      <c r="A52" s="7">
        <v>1</v>
      </c>
      <c r="B52" s="17" t="s">
        <v>65</v>
      </c>
      <c r="C52" s="25" t="s">
        <v>66</v>
      </c>
      <c r="D52" s="7">
        <v>154.84</v>
      </c>
      <c r="E52" s="7">
        <v>148.28</v>
      </c>
      <c r="F52" s="7">
        <f>10+6+10+5+24+10</f>
        <v>65</v>
      </c>
      <c r="G52" s="7">
        <f>SUM(D52:F52)</f>
        <v>368.12</v>
      </c>
      <c r="H52" s="9">
        <v>10</v>
      </c>
    </row>
    <row r="53" spans="1:8" x14ac:dyDescent="0.25">
      <c r="A53" s="3">
        <v>2</v>
      </c>
      <c r="B53" s="18" t="s">
        <v>42</v>
      </c>
      <c r="C53" s="26" t="s">
        <v>43</v>
      </c>
      <c r="D53" s="3">
        <v>155.31</v>
      </c>
      <c r="E53" s="3">
        <v>149.02000000000001</v>
      </c>
      <c r="F53" s="3">
        <f>10+6+10+5+20+10</f>
        <v>61</v>
      </c>
      <c r="G53" s="3">
        <f>SUM(D53:F53)</f>
        <v>365.33000000000004</v>
      </c>
      <c r="H53" s="8">
        <v>8</v>
      </c>
    </row>
    <row r="54" spans="1:8" x14ac:dyDescent="0.25">
      <c r="A54" s="3">
        <v>3</v>
      </c>
      <c r="B54" s="18" t="s">
        <v>67</v>
      </c>
      <c r="C54" s="26" t="s">
        <v>68</v>
      </c>
      <c r="D54" s="3">
        <v>152.09</v>
      </c>
      <c r="E54" s="3">
        <v>146.09</v>
      </c>
      <c r="F54" s="3">
        <f>10+6+10+5+24+10</f>
        <v>65</v>
      </c>
      <c r="G54" s="3">
        <f>SUM(D54:F54)</f>
        <v>363.18</v>
      </c>
      <c r="H54" s="8">
        <v>6</v>
      </c>
    </row>
    <row r="55" spans="1:8" x14ac:dyDescent="0.25">
      <c r="A55" s="3">
        <v>4</v>
      </c>
      <c r="B55" s="18" t="s">
        <v>69</v>
      </c>
      <c r="C55" s="26" t="s">
        <v>70</v>
      </c>
      <c r="D55" s="3">
        <v>150.88999999999999</v>
      </c>
      <c r="E55" s="3">
        <v>143.09</v>
      </c>
      <c r="F55" s="3">
        <f>10+6+10+5+24+10</f>
        <v>65</v>
      </c>
      <c r="G55" s="3">
        <f>SUM(D55:F55)</f>
        <v>358.98</v>
      </c>
      <c r="H55" s="8">
        <v>5</v>
      </c>
    </row>
    <row r="56" spans="1:8" x14ac:dyDescent="0.25">
      <c r="A56" s="3"/>
      <c r="B56" s="18"/>
      <c r="C56" s="26"/>
      <c r="D56" s="3"/>
      <c r="E56" s="3"/>
      <c r="F56" s="3"/>
      <c r="G56" s="3"/>
      <c r="H56" s="8"/>
    </row>
    <row r="57" spans="1:8" ht="30" customHeight="1" thickBot="1" x14ac:dyDescent="0.35">
      <c r="A57" s="36" t="s">
        <v>21</v>
      </c>
      <c r="B57" s="36"/>
    </row>
    <row r="58" spans="1:8" ht="27.75" customHeight="1" thickBot="1" x14ac:dyDescent="0.35">
      <c r="A58" s="5" t="s">
        <v>0</v>
      </c>
      <c r="B58" s="16" t="s">
        <v>1</v>
      </c>
      <c r="C58" s="24" t="s">
        <v>24</v>
      </c>
      <c r="D58" s="12" t="s">
        <v>19</v>
      </c>
      <c r="E58" s="12" t="s">
        <v>20</v>
      </c>
      <c r="F58" s="6" t="s">
        <v>25</v>
      </c>
      <c r="G58" s="6" t="s">
        <v>3</v>
      </c>
      <c r="H58" s="13" t="s">
        <v>22</v>
      </c>
    </row>
    <row r="59" spans="1:8" x14ac:dyDescent="0.25">
      <c r="A59" s="7">
        <v>1</v>
      </c>
      <c r="B59" s="17" t="s">
        <v>71</v>
      </c>
      <c r="C59" s="25" t="s">
        <v>72</v>
      </c>
      <c r="D59" s="7">
        <v>157</v>
      </c>
      <c r="E59" s="7">
        <v>151.80000000000001</v>
      </c>
      <c r="F59" s="7">
        <f>10+5+10+5+24+10</f>
        <v>64</v>
      </c>
      <c r="G59" s="7">
        <f>SUM(D59:F59)</f>
        <v>372.8</v>
      </c>
      <c r="H59" s="10">
        <v>10</v>
      </c>
    </row>
    <row r="60" spans="1:8" x14ac:dyDescent="0.25">
      <c r="A60" s="3">
        <v>2</v>
      </c>
      <c r="B60" s="18" t="s">
        <v>73</v>
      </c>
      <c r="C60" s="26" t="s">
        <v>74</v>
      </c>
      <c r="D60" s="3">
        <v>150.66</v>
      </c>
      <c r="E60" s="3">
        <v>147.62</v>
      </c>
      <c r="F60" s="3">
        <f>10+6+10+5+24+10</f>
        <v>65</v>
      </c>
      <c r="G60" s="3">
        <f>SUM(D60:F60)</f>
        <v>363.28</v>
      </c>
      <c r="H60" s="8">
        <v>8</v>
      </c>
    </row>
    <row r="61" spans="1:8" x14ac:dyDescent="0.25">
      <c r="A61" s="3">
        <v>3</v>
      </c>
      <c r="B61" s="18" t="s">
        <v>75</v>
      </c>
      <c r="C61" s="26" t="s">
        <v>68</v>
      </c>
      <c r="D61" s="3">
        <v>150.61000000000001</v>
      </c>
      <c r="E61" s="3">
        <v>144.65</v>
      </c>
      <c r="F61" s="3">
        <f>10+6+10+5+24+10</f>
        <v>65</v>
      </c>
      <c r="G61" s="3">
        <f>SUM(D61:F61)</f>
        <v>360.26</v>
      </c>
      <c r="H61" s="8">
        <v>6</v>
      </c>
    </row>
    <row r="62" spans="1:8" x14ac:dyDescent="0.25">
      <c r="A62" s="3">
        <v>4</v>
      </c>
      <c r="B62" s="18" t="s">
        <v>76</v>
      </c>
      <c r="C62" s="26" t="s">
        <v>77</v>
      </c>
      <c r="D62" s="3">
        <v>149.75</v>
      </c>
      <c r="E62" s="3">
        <v>145.76</v>
      </c>
      <c r="F62" s="3">
        <f>10+4+10+5+24+10</f>
        <v>63</v>
      </c>
      <c r="G62" s="3">
        <f>SUM(D62:F62)</f>
        <v>358.51</v>
      </c>
      <c r="H62" s="8">
        <v>5</v>
      </c>
    </row>
    <row r="63" spans="1:8" x14ac:dyDescent="0.25">
      <c r="A63" s="3"/>
      <c r="B63" s="18"/>
      <c r="C63" s="26"/>
      <c r="D63" s="3"/>
      <c r="E63" s="3"/>
      <c r="F63" s="3"/>
      <c r="G63" s="3"/>
      <c r="H63" s="8"/>
    </row>
    <row r="64" spans="1:8" ht="30" customHeight="1" thickBot="1" x14ac:dyDescent="0.35">
      <c r="A64" s="36" t="s">
        <v>13</v>
      </c>
      <c r="B64" s="36"/>
    </row>
    <row r="65" spans="1:8" ht="27.75" customHeight="1" thickBot="1" x14ac:dyDescent="0.35">
      <c r="A65" s="5" t="s">
        <v>0</v>
      </c>
      <c r="B65" s="16" t="s">
        <v>1</v>
      </c>
      <c r="C65" s="24" t="s">
        <v>24</v>
      </c>
      <c r="D65" s="12" t="s">
        <v>19</v>
      </c>
      <c r="E65" s="12" t="s">
        <v>20</v>
      </c>
      <c r="F65" s="6" t="s">
        <v>25</v>
      </c>
      <c r="G65" s="6" t="s">
        <v>3</v>
      </c>
      <c r="H65" s="13" t="s">
        <v>22</v>
      </c>
    </row>
    <row r="66" spans="1:8" x14ac:dyDescent="0.25">
      <c r="A66" s="7">
        <v>1</v>
      </c>
      <c r="B66" s="17" t="s">
        <v>78</v>
      </c>
      <c r="C66" s="25" t="s">
        <v>68</v>
      </c>
      <c r="D66" s="7">
        <v>156.02000000000001</v>
      </c>
      <c r="E66" s="7">
        <v>144.21</v>
      </c>
      <c r="F66" s="7">
        <f>10+6+10+5+24+9</f>
        <v>64</v>
      </c>
      <c r="G66" s="7">
        <f>SUM(D66:F66)</f>
        <v>364.23</v>
      </c>
      <c r="H66" s="9">
        <v>10</v>
      </c>
    </row>
    <row r="67" spans="1:8" x14ac:dyDescent="0.25">
      <c r="A67" s="3">
        <v>2</v>
      </c>
      <c r="B67" s="18" t="s">
        <v>79</v>
      </c>
      <c r="C67" s="26" t="s">
        <v>80</v>
      </c>
      <c r="D67" s="3">
        <v>142.4</v>
      </c>
      <c r="E67" s="3">
        <v>135.65</v>
      </c>
      <c r="F67" s="3">
        <f>10+6+10+5+22+9</f>
        <v>62</v>
      </c>
      <c r="G67" s="3">
        <f>SUM(D67:F67)</f>
        <v>340.05</v>
      </c>
      <c r="H67" s="8">
        <v>8</v>
      </c>
    </row>
    <row r="68" spans="1:8" x14ac:dyDescent="0.25">
      <c r="A68" s="3"/>
      <c r="B68" s="18"/>
      <c r="C68" s="26"/>
      <c r="D68" s="3"/>
      <c r="E68" s="3"/>
      <c r="F68" s="3"/>
      <c r="G68" s="3"/>
      <c r="H68" s="8"/>
    </row>
    <row r="69" spans="1:8" ht="19.5" thickBot="1" x14ac:dyDescent="0.35">
      <c r="A69" s="36" t="s">
        <v>28</v>
      </c>
      <c r="B69" s="36"/>
    </row>
    <row r="70" spans="1:8" ht="31.5" thickBot="1" x14ac:dyDescent="0.35">
      <c r="A70" s="5" t="s">
        <v>0</v>
      </c>
      <c r="B70" s="16" t="s">
        <v>1</v>
      </c>
      <c r="C70" s="24" t="s">
        <v>24</v>
      </c>
      <c r="D70" s="12" t="s">
        <v>19</v>
      </c>
      <c r="E70" s="12" t="s">
        <v>20</v>
      </c>
      <c r="F70" s="6" t="s">
        <v>25</v>
      </c>
      <c r="G70" s="6" t="s">
        <v>3</v>
      </c>
      <c r="H70" s="13" t="s">
        <v>22</v>
      </c>
    </row>
    <row r="71" spans="1:8" x14ac:dyDescent="0.25">
      <c r="A71" s="3">
        <v>1</v>
      </c>
      <c r="B71" s="18" t="s">
        <v>81</v>
      </c>
      <c r="C71" s="26" t="s">
        <v>82</v>
      </c>
      <c r="D71" s="3">
        <v>161.43</v>
      </c>
      <c r="E71" s="3">
        <v>150.34</v>
      </c>
      <c r="F71" s="3">
        <f>10+6+10+15+20+5+24+20</f>
        <v>110</v>
      </c>
      <c r="G71" s="3">
        <f>SUM(D71:F71)</f>
        <v>421.77</v>
      </c>
      <c r="H71" s="8">
        <v>10</v>
      </c>
    </row>
    <row r="72" spans="1:8" x14ac:dyDescent="0.25">
      <c r="A72" s="3">
        <v>2</v>
      </c>
      <c r="B72" s="18" t="s">
        <v>83</v>
      </c>
      <c r="C72" s="26" t="s">
        <v>29</v>
      </c>
      <c r="D72" s="3">
        <v>156.41999999999999</v>
      </c>
      <c r="E72" s="3">
        <v>151.4</v>
      </c>
      <c r="F72" s="3">
        <f>10+6+10+13+10+5+24+10+10</f>
        <v>98</v>
      </c>
      <c r="G72" s="3">
        <f>SUM(D72:F72)</f>
        <v>405.82</v>
      </c>
      <c r="H72" s="8">
        <v>8</v>
      </c>
    </row>
    <row r="73" spans="1:8" x14ac:dyDescent="0.25">
      <c r="A73" s="3"/>
      <c r="B73" s="18"/>
      <c r="C73" s="26"/>
      <c r="D73" s="3"/>
      <c r="E73" s="3"/>
      <c r="F73" s="3"/>
      <c r="G73" s="3"/>
      <c r="H73" s="8"/>
    </row>
    <row r="74" spans="1:8" ht="30" customHeight="1" thickBot="1" x14ac:dyDescent="0.35">
      <c r="A74" s="36" t="s">
        <v>14</v>
      </c>
      <c r="B74" s="36"/>
    </row>
    <row r="75" spans="1:8" ht="27.75" customHeight="1" thickBot="1" x14ac:dyDescent="0.35">
      <c r="A75" s="5" t="s">
        <v>0</v>
      </c>
      <c r="B75" s="16" t="s">
        <v>1</v>
      </c>
      <c r="C75" s="24" t="s">
        <v>24</v>
      </c>
      <c r="D75" s="12" t="s">
        <v>19</v>
      </c>
      <c r="E75" s="12" t="s">
        <v>20</v>
      </c>
      <c r="F75" s="6" t="s">
        <v>25</v>
      </c>
      <c r="G75" s="6" t="s">
        <v>3</v>
      </c>
      <c r="H75" s="13" t="s">
        <v>22</v>
      </c>
    </row>
    <row r="76" spans="1:8" x14ac:dyDescent="0.25">
      <c r="A76" s="3">
        <v>1</v>
      </c>
      <c r="B76" s="14" t="s">
        <v>84</v>
      </c>
      <c r="C76" s="26" t="s">
        <v>85</v>
      </c>
      <c r="D76" s="7">
        <v>157.47</v>
      </c>
      <c r="E76" s="7">
        <v>151.25</v>
      </c>
      <c r="F76" s="7">
        <f>5+20+10+5</f>
        <v>40</v>
      </c>
      <c r="G76" s="7">
        <f>D76+E76+F76</f>
        <v>348.72</v>
      </c>
      <c r="H76" s="8">
        <v>10</v>
      </c>
    </row>
    <row r="77" spans="1:8" x14ac:dyDescent="0.25">
      <c r="A77" s="3"/>
      <c r="B77" s="18"/>
      <c r="C77" s="26"/>
      <c r="D77" s="3"/>
      <c r="E77" s="3"/>
      <c r="F77" s="3"/>
      <c r="G77" s="3"/>
      <c r="H77" s="8"/>
    </row>
    <row r="78" spans="1:8" ht="36" customHeight="1" thickBot="1" x14ac:dyDescent="0.35">
      <c r="A78" s="36" t="s">
        <v>15</v>
      </c>
      <c r="B78" s="36"/>
    </row>
    <row r="79" spans="1:8" ht="27.75" customHeight="1" thickBot="1" x14ac:dyDescent="0.35">
      <c r="A79" s="5" t="s">
        <v>0</v>
      </c>
      <c r="B79" s="16" t="s">
        <v>1</v>
      </c>
      <c r="C79" s="24" t="s">
        <v>24</v>
      </c>
      <c r="D79" s="6" t="s">
        <v>27</v>
      </c>
      <c r="E79" s="6" t="s">
        <v>2</v>
      </c>
      <c r="F79" s="6" t="s">
        <v>26</v>
      </c>
      <c r="G79" s="6" t="s">
        <v>3</v>
      </c>
      <c r="H79" s="13" t="s">
        <v>22</v>
      </c>
    </row>
    <row r="80" spans="1:8" x14ac:dyDescent="0.25">
      <c r="A80" s="7">
        <v>1</v>
      </c>
      <c r="B80" s="18" t="s">
        <v>65</v>
      </c>
      <c r="C80" s="26" t="s">
        <v>66</v>
      </c>
      <c r="D80" s="7">
        <v>35</v>
      </c>
      <c r="E80" s="7">
        <f>1+1+1+4+3+3+3+2</f>
        <v>18</v>
      </c>
      <c r="F80" s="7">
        <f>5+3+5+5+9+3+2+1+4+2+2+3+3+4+1+3+1+1+1+4+3+3+3+2</f>
        <v>73</v>
      </c>
      <c r="G80" s="7">
        <f>SUM(D80:F80)</f>
        <v>126</v>
      </c>
      <c r="H80" s="9">
        <v>10</v>
      </c>
    </row>
    <row r="81" spans="1:8" x14ac:dyDescent="0.25">
      <c r="A81" s="3">
        <v>2</v>
      </c>
      <c r="B81" s="14" t="s">
        <v>67</v>
      </c>
      <c r="C81" s="26" t="s">
        <v>68</v>
      </c>
      <c r="D81" s="3">
        <v>35</v>
      </c>
      <c r="E81" s="3">
        <f>4+4+3+4+4+4+4+6</f>
        <v>33</v>
      </c>
      <c r="F81" s="3">
        <f>5+3+10+4+3+4+2+3+1+2</f>
        <v>37</v>
      </c>
      <c r="G81" s="3">
        <f>SUM(D81:F81)</f>
        <v>105</v>
      </c>
      <c r="H81" s="8">
        <v>8</v>
      </c>
    </row>
    <row r="82" spans="1:8" x14ac:dyDescent="0.25">
      <c r="A82" s="3"/>
      <c r="B82" s="18"/>
      <c r="C82" s="26"/>
      <c r="D82" s="3"/>
      <c r="E82" s="3"/>
      <c r="F82" s="3"/>
      <c r="G82" s="3"/>
      <c r="H82" s="8"/>
    </row>
    <row r="83" spans="1:8" ht="33" customHeight="1" thickBot="1" x14ac:dyDescent="0.35">
      <c r="A83" s="36" t="s">
        <v>16</v>
      </c>
      <c r="B83" s="36"/>
    </row>
    <row r="84" spans="1:8" ht="27.75" customHeight="1" thickBot="1" x14ac:dyDescent="0.35">
      <c r="A84" s="5" t="s">
        <v>0</v>
      </c>
      <c r="B84" s="16" t="s">
        <v>1</v>
      </c>
      <c r="C84" s="24" t="s">
        <v>24</v>
      </c>
      <c r="D84" s="6" t="s">
        <v>27</v>
      </c>
      <c r="E84" s="6" t="s">
        <v>2</v>
      </c>
      <c r="F84" s="6" t="s">
        <v>26</v>
      </c>
      <c r="G84" s="6" t="s">
        <v>3</v>
      </c>
      <c r="H84" s="13" t="s">
        <v>22</v>
      </c>
    </row>
    <row r="85" spans="1:8" ht="17.25" customHeight="1" x14ac:dyDescent="0.25">
      <c r="A85" s="7">
        <v>1</v>
      </c>
      <c r="B85" s="17" t="s">
        <v>42</v>
      </c>
      <c r="C85" s="25" t="s">
        <v>43</v>
      </c>
      <c r="D85" s="7">
        <v>45</v>
      </c>
      <c r="E85" s="7">
        <f>1+2+3+3+2+2+2</f>
        <v>15</v>
      </c>
      <c r="F85" s="7">
        <f>5+3+5+5+4+2+2+1+1+3+4+2+2+1+3+2+4+2+7+1+4+3+1+2+3+3+6</f>
        <v>81</v>
      </c>
      <c r="G85" s="7">
        <f>SUM(D85:F85)</f>
        <v>141</v>
      </c>
      <c r="H85" s="10">
        <v>10</v>
      </c>
    </row>
    <row r="86" spans="1:8" s="34" customFormat="1" x14ac:dyDescent="0.25">
      <c r="A86" s="3">
        <v>2</v>
      </c>
      <c r="B86" s="18" t="s">
        <v>81</v>
      </c>
      <c r="C86" s="26" t="s">
        <v>82</v>
      </c>
      <c r="D86" s="3">
        <v>45</v>
      </c>
      <c r="E86" s="3">
        <f>1+1+1+3+3+3+3+2</f>
        <v>17</v>
      </c>
      <c r="F86" s="3">
        <f>5+3+5+5+8+4+3+2+3+1+8+4+3+1+2+1+2+2+2+3+2+2+3</f>
        <v>74</v>
      </c>
      <c r="G86" s="3">
        <f>SUM(D86:F86)</f>
        <v>136</v>
      </c>
      <c r="H86" s="8">
        <v>8</v>
      </c>
    </row>
    <row r="87" spans="1:8" x14ac:dyDescent="0.25">
      <c r="A87" s="3"/>
      <c r="B87" s="18"/>
      <c r="C87" s="26"/>
      <c r="D87" s="3"/>
      <c r="E87" s="3"/>
      <c r="F87" s="3"/>
      <c r="G87" s="3"/>
      <c r="H87" s="8"/>
    </row>
    <row r="88" spans="1:8" ht="31.5" customHeight="1" thickBot="1" x14ac:dyDescent="0.35">
      <c r="A88" s="36" t="s">
        <v>17</v>
      </c>
      <c r="B88" s="36"/>
    </row>
    <row r="89" spans="1:8" ht="21" customHeight="1" thickBot="1" x14ac:dyDescent="0.35">
      <c r="A89" s="5" t="s">
        <v>0</v>
      </c>
      <c r="B89" s="16" t="s">
        <v>1</v>
      </c>
      <c r="C89" s="24" t="s">
        <v>24</v>
      </c>
      <c r="D89" s="6" t="s">
        <v>27</v>
      </c>
      <c r="E89" s="6" t="s">
        <v>2</v>
      </c>
      <c r="F89" s="6" t="s">
        <v>25</v>
      </c>
      <c r="G89" s="6" t="s">
        <v>3</v>
      </c>
      <c r="H89" s="13" t="s">
        <v>22</v>
      </c>
    </row>
    <row r="90" spans="1:8" x14ac:dyDescent="0.25">
      <c r="A90" s="7">
        <v>1</v>
      </c>
      <c r="B90" s="17" t="s">
        <v>75</v>
      </c>
      <c r="C90" s="25" t="s">
        <v>68</v>
      </c>
      <c r="D90" s="7">
        <v>135</v>
      </c>
      <c r="E90" s="7">
        <f>14+18+21+20+18+12</f>
        <v>103</v>
      </c>
      <c r="F90" s="7">
        <f>10+6+10+20+15+5+24+6+10</f>
        <v>106</v>
      </c>
      <c r="G90" s="7">
        <f>SUM(D90:F90)</f>
        <v>344</v>
      </c>
      <c r="H90" s="8">
        <v>10</v>
      </c>
    </row>
    <row r="91" spans="1:8" x14ac:dyDescent="0.25">
      <c r="A91" s="3">
        <v>2</v>
      </c>
      <c r="B91" s="18" t="s">
        <v>73</v>
      </c>
      <c r="C91" s="26" t="s">
        <v>74</v>
      </c>
      <c r="D91" s="3">
        <v>135</v>
      </c>
      <c r="E91" s="3">
        <f>14+17+20+18+15+10</f>
        <v>94</v>
      </c>
      <c r="F91" s="3">
        <f>10+6+10+20+13+5+24+6+10</f>
        <v>104</v>
      </c>
      <c r="G91" s="3">
        <f>SUM(D91:F91)</f>
        <v>333</v>
      </c>
      <c r="H91" s="8">
        <v>8</v>
      </c>
    </row>
    <row r="92" spans="1:8" x14ac:dyDescent="0.25">
      <c r="A92" s="3">
        <v>3</v>
      </c>
      <c r="B92" s="18" t="s">
        <v>42</v>
      </c>
      <c r="C92" s="26" t="s">
        <v>43</v>
      </c>
      <c r="D92" s="3">
        <v>135</v>
      </c>
      <c r="E92" s="3">
        <f>17+15+17+18+14+12+1</f>
        <v>94</v>
      </c>
      <c r="F92" s="3">
        <f>10+5+10+20+15+5+20+6+10</f>
        <v>101</v>
      </c>
      <c r="G92" s="3">
        <f>SUM(D92:F92)</f>
        <v>330</v>
      </c>
      <c r="H92" s="8">
        <v>6</v>
      </c>
    </row>
    <row r="93" spans="1:8" x14ac:dyDescent="0.25">
      <c r="A93" s="3">
        <v>4</v>
      </c>
      <c r="B93" s="18" t="s">
        <v>86</v>
      </c>
      <c r="C93" s="26" t="s">
        <v>87</v>
      </c>
      <c r="D93" s="3">
        <v>135</v>
      </c>
      <c r="E93" s="3">
        <f>11+15+20+17+15+8</f>
        <v>86</v>
      </c>
      <c r="F93" s="3">
        <f>10+6+10+20+15+5+22+6+10</f>
        <v>104</v>
      </c>
      <c r="G93" s="3">
        <f>SUM(D93:F93)</f>
        <v>325</v>
      </c>
      <c r="H93" s="8">
        <v>5</v>
      </c>
    </row>
    <row r="94" spans="1:8" x14ac:dyDescent="0.25">
      <c r="A94" s="3">
        <v>5</v>
      </c>
      <c r="B94" s="18" t="s">
        <v>88</v>
      </c>
      <c r="C94" s="26" t="s">
        <v>89</v>
      </c>
      <c r="D94" s="3">
        <v>116.82</v>
      </c>
      <c r="E94" s="3">
        <f>11+17+20+18+15+9</f>
        <v>90</v>
      </c>
      <c r="F94" s="3">
        <f>10+6+10+20+15+5+24+6+10</f>
        <v>106</v>
      </c>
      <c r="G94" s="3">
        <f>SUM(D94:F94)</f>
        <v>312.82</v>
      </c>
      <c r="H94" s="8">
        <v>4</v>
      </c>
    </row>
    <row r="95" spans="1:8" x14ac:dyDescent="0.25">
      <c r="A95" s="3"/>
      <c r="B95" s="18"/>
      <c r="C95" s="26"/>
      <c r="D95" s="3"/>
      <c r="E95" s="3"/>
      <c r="F95" s="3"/>
      <c r="G95" s="3"/>
      <c r="H95" s="8"/>
    </row>
    <row r="96" spans="1:8" ht="30.75" customHeight="1" thickBot="1" x14ac:dyDescent="0.35">
      <c r="A96" s="36" t="s">
        <v>18</v>
      </c>
      <c r="B96" s="36"/>
    </row>
    <row r="97" spans="1:8" ht="19.5" customHeight="1" thickBot="1" x14ac:dyDescent="0.35">
      <c r="A97" s="5" t="s">
        <v>0</v>
      </c>
      <c r="B97" s="16" t="s">
        <v>1</v>
      </c>
      <c r="C97" s="24" t="s">
        <v>24</v>
      </c>
      <c r="D97" s="6" t="s">
        <v>27</v>
      </c>
      <c r="E97" s="6" t="s">
        <v>2</v>
      </c>
      <c r="F97" s="6" t="s">
        <v>25</v>
      </c>
      <c r="G97" s="6" t="s">
        <v>3</v>
      </c>
      <c r="H97" s="13" t="s">
        <v>22</v>
      </c>
    </row>
    <row r="98" spans="1:8" x14ac:dyDescent="0.25">
      <c r="A98" s="7">
        <v>1</v>
      </c>
      <c r="B98" s="20" t="s">
        <v>84</v>
      </c>
      <c r="C98" s="15" t="s">
        <v>90</v>
      </c>
      <c r="D98" s="7">
        <v>145</v>
      </c>
      <c r="E98" s="7">
        <f>17+21+22+19+20+19</f>
        <v>118</v>
      </c>
      <c r="F98" s="7">
        <f>10+6+10+20+15+5+24+6+10</f>
        <v>106</v>
      </c>
      <c r="G98" s="7">
        <f>SUM(D98:F98)</f>
        <v>369</v>
      </c>
      <c r="H98" s="8">
        <v>10</v>
      </c>
    </row>
    <row r="99" spans="1:8" x14ac:dyDescent="0.25">
      <c r="A99" s="3">
        <v>2</v>
      </c>
      <c r="B99" s="30" t="s">
        <v>65</v>
      </c>
      <c r="C99" s="26" t="s">
        <v>66</v>
      </c>
      <c r="D99" s="2">
        <v>145</v>
      </c>
      <c r="E99" s="2">
        <f>18+20+22+21+19+14</f>
        <v>114</v>
      </c>
      <c r="F99" s="2">
        <f>10+6+10+20+15+5+24+6+10</f>
        <v>106</v>
      </c>
      <c r="G99" s="2">
        <f>SUM(D99:F99)</f>
        <v>365</v>
      </c>
      <c r="H99" s="8">
        <v>8</v>
      </c>
    </row>
    <row r="100" spans="1:8" x14ac:dyDescent="0.25">
      <c r="A100" s="2">
        <v>3</v>
      </c>
      <c r="B100" s="18" t="s">
        <v>79</v>
      </c>
      <c r="C100" s="26" t="s">
        <v>80</v>
      </c>
      <c r="D100" s="3">
        <v>135.65</v>
      </c>
      <c r="E100" s="3">
        <f>14+15+18+16+14+13</f>
        <v>90</v>
      </c>
      <c r="F100" s="3">
        <f>10+6+10+16+15+5+22+6+9</f>
        <v>99</v>
      </c>
      <c r="G100" s="3">
        <f>SUM(D100:F100)</f>
        <v>324.64999999999998</v>
      </c>
      <c r="H100" s="2">
        <v>6</v>
      </c>
    </row>
  </sheetData>
  <sortState ref="B194:H198">
    <sortCondition descending="1" ref="G194:G198"/>
  </sortState>
  <mergeCells count="19">
    <mergeCell ref="A42:B42"/>
    <mergeCell ref="A50:B50"/>
    <mergeCell ref="A69:B69"/>
    <mergeCell ref="D3:H3"/>
    <mergeCell ref="C2:H2"/>
    <mergeCell ref="A57:B57"/>
    <mergeCell ref="A11:B11"/>
    <mergeCell ref="A15:B15"/>
    <mergeCell ref="A21:B21"/>
    <mergeCell ref="A27:B27"/>
    <mergeCell ref="A32:B32"/>
    <mergeCell ref="A5:B5"/>
    <mergeCell ref="A38:B38"/>
    <mergeCell ref="A83:B83"/>
    <mergeCell ref="A88:B88"/>
    <mergeCell ref="A96:B96"/>
    <mergeCell ref="A64:B64"/>
    <mergeCell ref="A74:B74"/>
    <mergeCell ref="A78:B7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Новосибирск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2018-08-04T19:05:25Z</cp:lastPrinted>
  <dcterms:created xsi:type="dcterms:W3CDTF">2018-05-27T18:34:56Z</dcterms:created>
  <dcterms:modified xsi:type="dcterms:W3CDTF">2018-08-20T13:53:05Z</dcterms:modified>
</cp:coreProperties>
</file>